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안태영\Desktop\"/>
    </mc:Choice>
  </mc:AlternateContent>
  <xr:revisionPtr revIDLastSave="0" documentId="13_ncr:1_{FB686067-1EE6-4012-B34E-B08E5F01A355}" xr6:coauthVersionLast="47" xr6:coauthVersionMax="47" xr10:uidLastSave="{00000000-0000-0000-0000-000000000000}"/>
  <bookViews>
    <workbookView xWindow="28680" yWindow="-135" windowWidth="25440" windowHeight="15990" xr2:uid="{00000000-000D-0000-FFFF-FFFF00000000}"/>
  </bookViews>
  <sheets>
    <sheet name="목차" sheetId="12" r:id="rId1"/>
    <sheet name="검색" sheetId="8" r:id="rId2"/>
    <sheet name="학사구조 개편 안내" sheetId="6" r:id="rId3"/>
    <sheet name="학생부교과" sheetId="2" r:id="rId4"/>
    <sheet name="학생부종합" sheetId="3" r:id="rId5"/>
    <sheet name="실기실적" sheetId="4" r:id="rId6"/>
    <sheet name="특수교육대상자" sheetId="5" r:id="rId7"/>
    <sheet name="학과명" sheetId="9" state="hidden" r:id="rId8"/>
    <sheet name="목록" sheetId="10" state="hidden" r:id="rId9"/>
  </sheets>
  <definedNames>
    <definedName name="_xlnm._FilterDatabase" localSheetId="3" hidden="1">학생부교과!$A$4:$AA$412</definedName>
    <definedName name="_xlnm._FilterDatabase" localSheetId="4" hidden="1">학생부종합!$A$2:$Y$136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6" i="8" l="1"/>
  <c r="B16" i="8" a="1"/>
  <c r="B16" i="8" s="1"/>
  <c r="C16" i="8"/>
  <c r="B31" i="8" a="1"/>
  <c r="B31" i="8" s="1"/>
  <c r="B32" i="8" a="1"/>
  <c r="B32" i="8" s="1"/>
  <c r="B33" i="8" a="1"/>
  <c r="B33" i="8" s="1"/>
  <c r="B34" i="8" a="1"/>
  <c r="B34" i="8" s="1"/>
  <c r="B35" i="8" a="1"/>
  <c r="B35" i="8" s="1"/>
  <c r="B36" i="8" a="1"/>
  <c r="B36" i="8" s="1"/>
  <c r="B30" i="8" a="1"/>
  <c r="B30" i="8" s="1"/>
  <c r="B23" i="8" a="1"/>
  <c r="B23" i="8" s="1"/>
  <c r="B24" i="8" a="1"/>
  <c r="B24" i="8" s="1"/>
  <c r="B25" i="8" a="1"/>
  <c r="B25" i="8" s="1"/>
  <c r="B22" i="8" a="1"/>
  <c r="B22" i="8" s="1"/>
  <c r="B11" i="8" a="1"/>
  <c r="B11" i="8" s="1"/>
  <c r="B12" i="8" a="1"/>
  <c r="B12" i="8" s="1"/>
  <c r="B13" i="8" a="1"/>
  <c r="B13" i="8" s="1"/>
  <c r="B14" i="8" a="1"/>
  <c r="B14" i="8" s="1"/>
  <c r="B15" i="8" a="1"/>
  <c r="B15" i="8" s="1"/>
  <c r="B17" i="8" a="1"/>
  <c r="B17" i="8" s="1"/>
  <c r="B10" i="8" a="1"/>
  <c r="B10" i="8" s="1"/>
  <c r="A2" i="10"/>
  <c r="A3" i="10"/>
  <c r="A4" i="10"/>
  <c r="A5" i="10"/>
  <c r="A6" i="10"/>
  <c r="A7" i="10"/>
  <c r="A8" i="10"/>
  <c r="A9" i="10"/>
  <c r="A10" i="10"/>
  <c r="A11" i="10"/>
  <c r="A12" i="10"/>
  <c r="A13" i="10"/>
  <c r="A14" i="10"/>
  <c r="A15" i="10"/>
  <c r="A16" i="10"/>
  <c r="A17" i="10"/>
  <c r="A18" i="10"/>
  <c r="A19" i="10"/>
  <c r="A20" i="10"/>
  <c r="A21" i="10"/>
  <c r="A22" i="10"/>
  <c r="A23" i="10"/>
  <c r="A24" i="10"/>
  <c r="A25" i="10"/>
  <c r="A26" i="10"/>
  <c r="A27" i="10"/>
  <c r="A28" i="10"/>
  <c r="A29" i="10"/>
  <c r="A30" i="10"/>
  <c r="A31" i="10"/>
  <c r="A32" i="10"/>
  <c r="A33" i="10"/>
  <c r="A34" i="10"/>
  <c r="A35" i="10"/>
  <c r="A36" i="10"/>
  <c r="A37" i="10"/>
  <c r="A38" i="10"/>
  <c r="A39" i="10"/>
  <c r="A40" i="10"/>
  <c r="A41" i="10"/>
  <c r="A42" i="10"/>
  <c r="A43" i="10"/>
  <c r="A44" i="10"/>
  <c r="A45" i="10"/>
  <c r="A46" i="10"/>
  <c r="A47" i="10"/>
  <c r="A48" i="10"/>
  <c r="A49" i="10"/>
  <c r="A50" i="10"/>
  <c r="A51" i="10"/>
  <c r="A52" i="10"/>
  <c r="A53" i="10"/>
  <c r="A54" i="10"/>
  <c r="A55" i="10"/>
  <c r="A56" i="10"/>
  <c r="A57" i="10"/>
  <c r="A58" i="10"/>
  <c r="A59" i="10"/>
  <c r="A60" i="10"/>
  <c r="A61" i="10"/>
  <c r="A62" i="10"/>
  <c r="A63" i="10"/>
  <c r="A64" i="10"/>
  <c r="A65" i="10"/>
  <c r="A66" i="10"/>
  <c r="A67" i="10"/>
  <c r="A68" i="10"/>
  <c r="A1" i="10"/>
  <c r="E16" i="8" l="1"/>
  <c r="K16" i="8" s="1"/>
  <c r="D2" i="9"/>
  <c r="D3" i="9"/>
  <c r="D4" i="9"/>
  <c r="D5" i="9"/>
  <c r="D6" i="9"/>
  <c r="D7" i="9"/>
  <c r="D8" i="9"/>
  <c r="D9" i="9"/>
  <c r="D10" i="9"/>
  <c r="D11" i="9"/>
  <c r="D12" i="9"/>
  <c r="D13" i="9"/>
  <c r="D14" i="9"/>
  <c r="D15" i="9"/>
  <c r="D16" i="9"/>
  <c r="D17" i="9"/>
  <c r="D18" i="9"/>
  <c r="D19" i="9"/>
  <c r="D20" i="9"/>
  <c r="D21" i="9"/>
  <c r="D22" i="9"/>
  <c r="D23" i="9"/>
  <c r="D24" i="9"/>
  <c r="D25" i="9"/>
  <c r="D26" i="9"/>
  <c r="D27" i="9"/>
  <c r="D28" i="9"/>
  <c r="D29" i="9"/>
  <c r="D30" i="9"/>
  <c r="D31" i="9"/>
  <c r="D32" i="9"/>
  <c r="D33" i="9"/>
  <c r="D34" i="9"/>
  <c r="D35" i="9"/>
  <c r="D36" i="9"/>
  <c r="D37" i="9"/>
  <c r="D38" i="9"/>
  <c r="D39" i="9"/>
  <c r="D40" i="9"/>
  <c r="D41" i="9"/>
  <c r="D42" i="9"/>
  <c r="D43" i="9"/>
  <c r="D44" i="9"/>
  <c r="D45" i="9"/>
  <c r="D46" i="9"/>
  <c r="D47" i="9"/>
  <c r="D48" i="9"/>
  <c r="D49" i="9"/>
  <c r="D50" i="9"/>
  <c r="D51" i="9"/>
  <c r="D52" i="9"/>
  <c r="D53" i="9"/>
  <c r="D54" i="9"/>
  <c r="D55" i="9"/>
  <c r="D56" i="9"/>
  <c r="D57" i="9"/>
  <c r="D58" i="9"/>
  <c r="D59" i="9"/>
  <c r="D60" i="9"/>
  <c r="D61" i="9"/>
  <c r="D62" i="9"/>
  <c r="D63" i="9"/>
  <c r="D64" i="9"/>
  <c r="D65" i="9"/>
  <c r="D66" i="9"/>
  <c r="D67" i="9"/>
  <c r="D68" i="9"/>
  <c r="D69" i="9"/>
  <c r="D70" i="9"/>
  <c r="D71" i="9"/>
  <c r="D72" i="9"/>
  <c r="D73" i="9"/>
  <c r="D74" i="9"/>
  <c r="D75" i="9"/>
  <c r="D76" i="9"/>
  <c r="D77" i="9"/>
  <c r="D78" i="9"/>
  <c r="D79" i="9"/>
  <c r="D80" i="9"/>
  <c r="D81" i="9"/>
  <c r="D82" i="9"/>
  <c r="D83" i="9"/>
  <c r="D84" i="9"/>
  <c r="D85" i="9"/>
  <c r="D86" i="9"/>
  <c r="D87" i="9"/>
  <c r="D88" i="9"/>
  <c r="D89" i="9"/>
  <c r="D90" i="9"/>
  <c r="D91" i="9"/>
  <c r="D92" i="9"/>
  <c r="D93" i="9"/>
  <c r="D94" i="9"/>
  <c r="D1" i="9"/>
  <c r="J16" i="8" l="1"/>
  <c r="U16" i="8"/>
  <c r="P16" i="8"/>
  <c r="Y16" i="8"/>
  <c r="M16" i="8"/>
  <c r="T16" i="8"/>
  <c r="Q16" i="8"/>
  <c r="V16" i="8"/>
  <c r="I16" i="8"/>
  <c r="L16" i="8"/>
  <c r="R16" i="8"/>
  <c r="G16" i="8"/>
  <c r="N16" i="8"/>
  <c r="X16" i="8"/>
  <c r="AA16" i="8"/>
  <c r="F16" i="8"/>
  <c r="H16" i="8"/>
  <c r="S16" i="8"/>
  <c r="O16" i="8"/>
  <c r="Z16" i="8"/>
  <c r="W16" i="8"/>
  <c r="L3" i="8"/>
  <c r="D3" i="8"/>
  <c r="I14" i="4"/>
  <c r="I15" i="4"/>
  <c r="I16" i="4"/>
  <c r="I17" i="4"/>
  <c r="I18" i="4"/>
  <c r="I19" i="4"/>
  <c r="I20" i="4"/>
  <c r="I21" i="4"/>
  <c r="I22" i="4"/>
  <c r="I23" i="4"/>
  <c r="I24" i="4"/>
  <c r="I25" i="4"/>
  <c r="I26" i="4"/>
  <c r="I27" i="4"/>
  <c r="I28" i="4"/>
  <c r="I29" i="4"/>
  <c r="I13" i="4"/>
  <c r="I5" i="4"/>
  <c r="I6" i="4"/>
  <c r="I7" i="4"/>
  <c r="I8" i="4"/>
  <c r="I9" i="4"/>
  <c r="I10" i="4"/>
  <c r="I11" i="4"/>
  <c r="I4" i="4"/>
  <c r="C31" i="8"/>
  <c r="C32" i="8"/>
  <c r="C33" i="8"/>
  <c r="C34" i="8"/>
  <c r="C35" i="8"/>
  <c r="C36" i="8"/>
  <c r="C30" i="8"/>
  <c r="A31" i="8"/>
  <c r="A32" i="8"/>
  <c r="A33" i="8"/>
  <c r="A34" i="8"/>
  <c r="A35" i="8"/>
  <c r="A36" i="8"/>
  <c r="A30" i="8"/>
  <c r="A25" i="8"/>
  <c r="C25" i="8"/>
  <c r="E25" i="8" l="1"/>
  <c r="D36" i="8"/>
  <c r="F36" i="8" s="1"/>
  <c r="D34" i="8"/>
  <c r="F34" i="8" s="1"/>
  <c r="E33" i="8"/>
  <c r="D32" i="8"/>
  <c r="F32" i="8" s="1"/>
  <c r="D30" i="8"/>
  <c r="F30" i="8" s="1"/>
  <c r="D35" i="8"/>
  <c r="F35" i="8" s="1"/>
  <c r="E31" i="8"/>
  <c r="E36" i="8"/>
  <c r="E35" i="8"/>
  <c r="E34" i="8"/>
  <c r="E32" i="8"/>
  <c r="E30" i="8"/>
  <c r="D33" i="8"/>
  <c r="F33" i="8" s="1"/>
  <c r="V33" i="8" s="1" a="1"/>
  <c r="V33" i="8" s="1"/>
  <c r="D31" i="8"/>
  <c r="F31" i="8" s="1"/>
  <c r="V31" i="8" s="1" a="1"/>
  <c r="V31" i="8" s="1"/>
  <c r="A24" i="8"/>
  <c r="C24" i="8"/>
  <c r="E24" i="8" s="1"/>
  <c r="I24" i="8" s="1"/>
  <c r="A17" i="8"/>
  <c r="C17" i="8"/>
  <c r="A15" i="8"/>
  <c r="C15" i="8"/>
  <c r="E15" i="8" s="1"/>
  <c r="I15" i="8" s="1"/>
  <c r="J35" i="8" l="1" a="1"/>
  <c r="J35" i="8" s="1"/>
  <c r="V35" i="8" a="1"/>
  <c r="V35" i="8" s="1"/>
  <c r="J30" i="8" a="1"/>
  <c r="J30" i="8" s="1"/>
  <c r="V30" i="8" a="1"/>
  <c r="V30" i="8" s="1"/>
  <c r="J32" i="8" a="1"/>
  <c r="J32" i="8" s="1"/>
  <c r="V32" i="8" a="1"/>
  <c r="V32" i="8" s="1"/>
  <c r="J34" i="8" a="1"/>
  <c r="J34" i="8" s="1"/>
  <c r="V34" i="8" a="1"/>
  <c r="V34" i="8" s="1"/>
  <c r="J36" i="8" a="1"/>
  <c r="J36" i="8" s="1"/>
  <c r="V36" i="8" a="1"/>
  <c r="V36" i="8" s="1"/>
  <c r="F25" i="8"/>
  <c r="I25" i="8"/>
  <c r="E17" i="8"/>
  <c r="G32" i="8" a="1"/>
  <c r="G32" i="8" s="1"/>
  <c r="L32" i="8" a="1"/>
  <c r="L32" i="8" s="1"/>
  <c r="Q32" i="8" a="1"/>
  <c r="Q32" i="8" s="1"/>
  <c r="W32" i="8" a="1"/>
  <c r="W32" i="8" s="1"/>
  <c r="R32" i="8" a="1"/>
  <c r="R32" i="8" s="1"/>
  <c r="H32" i="8" a="1"/>
  <c r="H32" i="8" s="1"/>
  <c r="M32" i="8" a="1"/>
  <c r="M32" i="8" s="1"/>
  <c r="N32" i="8" a="1"/>
  <c r="N32" i="8" s="1"/>
  <c r="S32" i="8" a="1"/>
  <c r="S32" i="8" s="1"/>
  <c r="I32" i="8" a="1"/>
  <c r="I32" i="8" s="1"/>
  <c r="T32" i="8" a="1"/>
  <c r="T32" i="8" s="1"/>
  <c r="O32" i="8" a="1"/>
  <c r="O32" i="8" s="1"/>
  <c r="P32" i="8" a="1"/>
  <c r="P32" i="8" s="1"/>
  <c r="U32" i="8" a="1"/>
  <c r="U32" i="8" s="1"/>
  <c r="K32" i="8" a="1"/>
  <c r="K32" i="8" s="1"/>
  <c r="I34" i="8" a="1"/>
  <c r="I34" i="8" s="1"/>
  <c r="T34" i="8" a="1"/>
  <c r="T34" i="8" s="1"/>
  <c r="O34" i="8" a="1"/>
  <c r="O34" i="8" s="1"/>
  <c r="P34" i="8" a="1"/>
  <c r="P34" i="8" s="1"/>
  <c r="U34" i="8" a="1"/>
  <c r="U34" i="8" s="1"/>
  <c r="K34" i="8" a="1"/>
  <c r="K34" i="8" s="1"/>
  <c r="G34" i="8" a="1"/>
  <c r="G34" i="8" s="1"/>
  <c r="L34" i="8" a="1"/>
  <c r="L34" i="8" s="1"/>
  <c r="Q34" i="8" a="1"/>
  <c r="Q34" i="8" s="1"/>
  <c r="W34" i="8" a="1"/>
  <c r="W34" i="8" s="1"/>
  <c r="R34" i="8" a="1"/>
  <c r="R34" i="8" s="1"/>
  <c r="H34" i="8" a="1"/>
  <c r="H34" i="8" s="1"/>
  <c r="M34" i="8" a="1"/>
  <c r="M34" i="8" s="1"/>
  <c r="N34" i="8" a="1"/>
  <c r="N34" i="8" s="1"/>
  <c r="S34" i="8" a="1"/>
  <c r="S34" i="8" s="1"/>
  <c r="H35" i="8" a="1"/>
  <c r="H35" i="8" s="1"/>
  <c r="M35" i="8" a="1"/>
  <c r="M35" i="8" s="1"/>
  <c r="N35" i="8" a="1"/>
  <c r="N35" i="8" s="1"/>
  <c r="S35" i="8" a="1"/>
  <c r="S35" i="8" s="1"/>
  <c r="I35" i="8" a="1"/>
  <c r="I35" i="8" s="1"/>
  <c r="T35" i="8" a="1"/>
  <c r="T35" i="8" s="1"/>
  <c r="O35" i="8" a="1"/>
  <c r="O35" i="8" s="1"/>
  <c r="P35" i="8" a="1"/>
  <c r="P35" i="8" s="1"/>
  <c r="U35" i="8" a="1"/>
  <c r="U35" i="8" s="1"/>
  <c r="K35" i="8" a="1"/>
  <c r="K35" i="8" s="1"/>
  <c r="G35" i="8" a="1"/>
  <c r="G35" i="8" s="1"/>
  <c r="L35" i="8" a="1"/>
  <c r="L35" i="8" s="1"/>
  <c r="Q35" i="8" a="1"/>
  <c r="Q35" i="8" s="1"/>
  <c r="W35" i="8" a="1"/>
  <c r="W35" i="8" s="1"/>
  <c r="R35" i="8" a="1"/>
  <c r="R35" i="8" s="1"/>
  <c r="G36" i="8" a="1"/>
  <c r="G36" i="8" s="1"/>
  <c r="L36" i="8" a="1"/>
  <c r="L36" i="8" s="1"/>
  <c r="Q36" i="8" a="1"/>
  <c r="Q36" i="8" s="1"/>
  <c r="W36" i="8" a="1"/>
  <c r="W36" i="8" s="1"/>
  <c r="R36" i="8" a="1"/>
  <c r="R36" i="8" s="1"/>
  <c r="H36" i="8" a="1"/>
  <c r="H36" i="8" s="1"/>
  <c r="M36" i="8" a="1"/>
  <c r="M36" i="8" s="1"/>
  <c r="N36" i="8" a="1"/>
  <c r="N36" i="8" s="1"/>
  <c r="S36" i="8" a="1"/>
  <c r="S36" i="8" s="1"/>
  <c r="I36" i="8" a="1"/>
  <c r="I36" i="8" s="1"/>
  <c r="T36" i="8" a="1"/>
  <c r="T36" i="8" s="1"/>
  <c r="O36" i="8" a="1"/>
  <c r="O36" i="8" s="1"/>
  <c r="P36" i="8" a="1"/>
  <c r="P36" i="8" s="1"/>
  <c r="U36" i="8" a="1"/>
  <c r="U36" i="8" s="1"/>
  <c r="K36" i="8" a="1"/>
  <c r="K36" i="8" s="1"/>
  <c r="Q30" i="8" a="1"/>
  <c r="Q30" i="8" s="1"/>
  <c r="I30" i="8" a="1"/>
  <c r="I30" i="8" s="1"/>
  <c r="P30" i="8" a="1"/>
  <c r="P30" i="8" s="1"/>
  <c r="H30" i="8" a="1"/>
  <c r="H30" i="8" s="1"/>
  <c r="W30" i="8" a="1"/>
  <c r="W30" i="8" s="1"/>
  <c r="O30" i="8" a="1"/>
  <c r="O30" i="8" s="1"/>
  <c r="G30" i="8" a="1"/>
  <c r="G30" i="8" s="1"/>
  <c r="N30" i="8" a="1"/>
  <c r="N30" i="8" s="1"/>
  <c r="U30" i="8" a="1"/>
  <c r="U30" i="8" s="1"/>
  <c r="M30" i="8" a="1"/>
  <c r="M30" i="8" s="1"/>
  <c r="T30" i="8" a="1"/>
  <c r="T30" i="8" s="1"/>
  <c r="L30" i="8" a="1"/>
  <c r="L30" i="8" s="1"/>
  <c r="S30" i="8" a="1"/>
  <c r="S30" i="8" s="1"/>
  <c r="K30" i="8" a="1"/>
  <c r="K30" i="8" s="1"/>
  <c r="R30" i="8" a="1"/>
  <c r="R30" i="8" s="1"/>
  <c r="J31" i="8" a="1"/>
  <c r="J31" i="8" s="1"/>
  <c r="J33" i="8" a="1"/>
  <c r="J33" i="8" s="1"/>
  <c r="O25" i="8"/>
  <c r="X25" i="8"/>
  <c r="W25" i="8"/>
  <c r="Y25" i="8"/>
  <c r="K25" i="8"/>
  <c r="L25" i="8"/>
  <c r="H25" i="8"/>
  <c r="N25" i="8"/>
  <c r="S25" i="8"/>
  <c r="M25" i="8"/>
  <c r="G25" i="8"/>
  <c r="P25" i="8"/>
  <c r="V25" i="8"/>
  <c r="T25" i="8"/>
  <c r="Q25" i="8"/>
  <c r="R25" i="8"/>
  <c r="U25" i="8"/>
  <c r="J25" i="8"/>
  <c r="L24" i="8"/>
  <c r="H136" i="3"/>
  <c r="H135" i="3"/>
  <c r="H134" i="3"/>
  <c r="H133" i="3"/>
  <c r="H132" i="3"/>
  <c r="H131" i="3"/>
  <c r="H130" i="3"/>
  <c r="H129" i="3"/>
  <c r="H128" i="3"/>
  <c r="H127" i="3"/>
  <c r="H126" i="3"/>
  <c r="H125" i="3"/>
  <c r="H124" i="3"/>
  <c r="H123" i="3"/>
  <c r="H122" i="3"/>
  <c r="H121" i="3"/>
  <c r="H120" i="3"/>
  <c r="H119" i="3"/>
  <c r="H118" i="3"/>
  <c r="H117" i="3"/>
  <c r="H116" i="3"/>
  <c r="H115" i="3"/>
  <c r="H114" i="3"/>
  <c r="H113" i="3"/>
  <c r="H112" i="3"/>
  <c r="H111" i="3"/>
  <c r="H110" i="3"/>
  <c r="H109" i="3"/>
  <c r="H108" i="3"/>
  <c r="H107" i="3"/>
  <c r="H106" i="3"/>
  <c r="H105" i="3"/>
  <c r="H104" i="3"/>
  <c r="H103" i="3"/>
  <c r="H102" i="3"/>
  <c r="H101" i="3"/>
  <c r="H100" i="3"/>
  <c r="H99" i="3"/>
  <c r="H98" i="3"/>
  <c r="H97" i="3"/>
  <c r="H96" i="3"/>
  <c r="H95" i="3"/>
  <c r="H94" i="3"/>
  <c r="H93" i="3"/>
  <c r="H92" i="3"/>
  <c r="H91" i="3"/>
  <c r="H90" i="3"/>
  <c r="H89" i="3"/>
  <c r="H88" i="3"/>
  <c r="H87" i="3"/>
  <c r="H86" i="3"/>
  <c r="H85" i="3"/>
  <c r="H84" i="3"/>
  <c r="H83" i="3"/>
  <c r="H82" i="3"/>
  <c r="H81" i="3"/>
  <c r="H80" i="3"/>
  <c r="H79" i="3"/>
  <c r="H78" i="3"/>
  <c r="H77" i="3"/>
  <c r="H76" i="3"/>
  <c r="H75" i="3"/>
  <c r="H74" i="3"/>
  <c r="H73" i="3"/>
  <c r="H72" i="3"/>
  <c r="H71" i="3"/>
  <c r="H70" i="3"/>
  <c r="H69" i="3"/>
  <c r="H68" i="3"/>
  <c r="H67" i="3"/>
  <c r="H66" i="3"/>
  <c r="H65" i="3"/>
  <c r="H64" i="3"/>
  <c r="H63" i="3"/>
  <c r="H62" i="3"/>
  <c r="H61" i="3"/>
  <c r="H60" i="3"/>
  <c r="H59" i="3"/>
  <c r="H58" i="3"/>
  <c r="H57" i="3"/>
  <c r="H56" i="3"/>
  <c r="H55" i="3"/>
  <c r="H54" i="3"/>
  <c r="H53" i="3"/>
  <c r="H52" i="3"/>
  <c r="H51" i="3"/>
  <c r="H50" i="3"/>
  <c r="H49" i="3"/>
  <c r="H48" i="3"/>
  <c r="H47" i="3"/>
  <c r="H46" i="3"/>
  <c r="H45" i="3"/>
  <c r="H44" i="3"/>
  <c r="H43" i="3"/>
  <c r="H42" i="3"/>
  <c r="H41" i="3"/>
  <c r="H40" i="3"/>
  <c r="H39" i="3"/>
  <c r="H38" i="3"/>
  <c r="H37" i="3"/>
  <c r="H36" i="3"/>
  <c r="H35" i="3"/>
  <c r="H34" i="3"/>
  <c r="H33" i="3"/>
  <c r="H32" i="3"/>
  <c r="H31" i="3"/>
  <c r="H30" i="3"/>
  <c r="H29" i="3"/>
  <c r="H28" i="3"/>
  <c r="H27" i="3"/>
  <c r="H26" i="3"/>
  <c r="H25" i="3"/>
  <c r="H24" i="3"/>
  <c r="H23" i="3"/>
  <c r="H22" i="3"/>
  <c r="H21" i="3"/>
  <c r="H20" i="3"/>
  <c r="H19" i="3"/>
  <c r="H18" i="3"/>
  <c r="H17" i="3"/>
  <c r="H16" i="3"/>
  <c r="H15" i="3"/>
  <c r="H14" i="3"/>
  <c r="H13" i="3"/>
  <c r="H12" i="3"/>
  <c r="H11" i="3"/>
  <c r="H10" i="3"/>
  <c r="H9" i="3"/>
  <c r="H8" i="3"/>
  <c r="H7" i="3"/>
  <c r="H6" i="3"/>
  <c r="H5" i="3"/>
  <c r="H4" i="3"/>
  <c r="H3" i="3"/>
  <c r="A23" i="8"/>
  <c r="C23" i="8"/>
  <c r="E23" i="8" s="1"/>
  <c r="I23" i="8" s="1"/>
  <c r="C22" i="8"/>
  <c r="A22" i="8"/>
  <c r="A14" i="8"/>
  <c r="C14" i="8"/>
  <c r="A13" i="8"/>
  <c r="C13" i="8"/>
  <c r="A11" i="8"/>
  <c r="A12" i="8"/>
  <c r="A10" i="8"/>
  <c r="C11" i="8"/>
  <c r="C12" i="8"/>
  <c r="C10" i="8"/>
  <c r="J17" i="8" l="1"/>
  <c r="I17" i="8"/>
  <c r="E13" i="8"/>
  <c r="I13" i="8" s="1"/>
  <c r="E14" i="8"/>
  <c r="I14" i="8" s="1"/>
  <c r="E22" i="8"/>
  <c r="I22" i="8" s="1"/>
  <c r="E12" i="8"/>
  <c r="E10" i="8"/>
  <c r="I10" i="8" s="1"/>
  <c r="E11" i="8"/>
  <c r="P33" i="8" a="1"/>
  <c r="P33" i="8" s="1"/>
  <c r="U33" i="8" a="1"/>
  <c r="U33" i="8" s="1"/>
  <c r="K33" i="8" a="1"/>
  <c r="K33" i="8" s="1"/>
  <c r="G33" i="8" a="1"/>
  <c r="G33" i="8" s="1"/>
  <c r="L33" i="8" a="1"/>
  <c r="L33" i="8" s="1"/>
  <c r="Q33" i="8" a="1"/>
  <c r="Q33" i="8" s="1"/>
  <c r="W33" i="8" a="1"/>
  <c r="W33" i="8" s="1"/>
  <c r="R33" i="8" a="1"/>
  <c r="R33" i="8" s="1"/>
  <c r="H33" i="8" a="1"/>
  <c r="H33" i="8" s="1"/>
  <c r="M33" i="8" a="1"/>
  <c r="M33" i="8" s="1"/>
  <c r="N33" i="8" a="1"/>
  <c r="N33" i="8" s="1"/>
  <c r="S33" i="8" a="1"/>
  <c r="S33" i="8" s="1"/>
  <c r="I33" i="8" a="1"/>
  <c r="I33" i="8" s="1"/>
  <c r="T33" i="8" a="1"/>
  <c r="T33" i="8" s="1"/>
  <c r="O33" i="8" a="1"/>
  <c r="O33" i="8" s="1"/>
  <c r="G31" i="8" a="1"/>
  <c r="G31" i="8" s="1"/>
  <c r="M31" i="8" a="1"/>
  <c r="M31" i="8" s="1"/>
  <c r="H31" i="8" a="1"/>
  <c r="H31" i="8" s="1"/>
  <c r="N31" i="8" a="1"/>
  <c r="N31" i="8" s="1"/>
  <c r="S31" i="8" a="1"/>
  <c r="S31" i="8" s="1"/>
  <c r="T31" i="8" a="1"/>
  <c r="T31" i="8" s="1"/>
  <c r="I31" i="8" a="1"/>
  <c r="I31" i="8" s="1"/>
  <c r="O31" i="8" a="1"/>
  <c r="O31" i="8" s="1"/>
  <c r="P31" i="8" a="1"/>
  <c r="P31" i="8" s="1"/>
  <c r="U31" i="8" a="1"/>
  <c r="U31" i="8" s="1"/>
  <c r="K31" i="8" a="1"/>
  <c r="K31" i="8" s="1"/>
  <c r="L31" i="8" a="1"/>
  <c r="L31" i="8" s="1"/>
  <c r="Q31" i="8" a="1"/>
  <c r="Q31" i="8" s="1"/>
  <c r="W31" i="8" a="1"/>
  <c r="W31" i="8" s="1"/>
  <c r="R31" i="8" a="1"/>
  <c r="R31" i="8" s="1"/>
  <c r="V15" i="8"/>
  <c r="K15" i="8"/>
  <c r="S15" i="8"/>
  <c r="Y15" i="8"/>
  <c r="W15" i="8"/>
  <c r="L15" i="8"/>
  <c r="M15" i="8"/>
  <c r="H15" i="8"/>
  <c r="Z15" i="8"/>
  <c r="O15" i="8"/>
  <c r="J15" i="8"/>
  <c r="U15" i="8"/>
  <c r="P15" i="8"/>
  <c r="N15" i="8"/>
  <c r="G15" i="8"/>
  <c r="Q15" i="8"/>
  <c r="AA15" i="8"/>
  <c r="T15" i="8"/>
  <c r="R15" i="8"/>
  <c r="F15" i="8"/>
  <c r="X15" i="8"/>
  <c r="F24" i="8"/>
  <c r="X24" i="8"/>
  <c r="J24" i="8"/>
  <c r="V24" i="8"/>
  <c r="R24" i="8"/>
  <c r="N24" i="8"/>
  <c r="G24" i="8"/>
  <c r="K24" i="8"/>
  <c r="T24" i="8"/>
  <c r="W24" i="8"/>
  <c r="M24" i="8"/>
  <c r="H24" i="8"/>
  <c r="Q24" i="8"/>
  <c r="O24" i="8"/>
  <c r="S24" i="8"/>
  <c r="U24" i="8"/>
  <c r="P24" i="8"/>
  <c r="Y24" i="8"/>
  <c r="Z17" i="8"/>
  <c r="AA17" i="8"/>
  <c r="G17" i="8"/>
  <c r="X17" i="8"/>
  <c r="R17" i="8"/>
  <c r="S17" i="8"/>
  <c r="U17" i="8"/>
  <c r="P17" i="8"/>
  <c r="O17" i="8"/>
  <c r="M17" i="8"/>
  <c r="F17" i="8"/>
  <c r="W17" i="8"/>
  <c r="N17" i="8"/>
  <c r="K17" i="8"/>
  <c r="L17" i="8"/>
  <c r="V17" i="8"/>
  <c r="T17" i="8"/>
  <c r="Q17" i="8"/>
  <c r="H17" i="8"/>
  <c r="Y17" i="8"/>
  <c r="G23" i="8"/>
  <c r="L22" i="8" l="1"/>
  <c r="H14" i="8"/>
  <c r="G13" i="8"/>
  <c r="Q11" i="8"/>
  <c r="I11" i="8"/>
  <c r="F12" i="8"/>
  <c r="I12" i="8"/>
  <c r="J10" i="8"/>
  <c r="H10" i="8"/>
  <c r="R22" i="8"/>
  <c r="K22" i="8"/>
  <c r="T22" i="8"/>
  <c r="M22" i="8"/>
  <c r="P22" i="8"/>
  <c r="X22" i="8"/>
  <c r="H22" i="8"/>
  <c r="U22" i="8"/>
  <c r="J22" i="8"/>
  <c r="G22" i="8"/>
  <c r="F22" i="8"/>
  <c r="W22" i="8"/>
  <c r="Q22" i="8"/>
  <c r="V22" i="8"/>
  <c r="Y22" i="8"/>
  <c r="O22" i="8"/>
  <c r="S22" i="8"/>
  <c r="N22" i="8"/>
  <c r="K13" i="8"/>
  <c r="T13" i="8"/>
  <c r="M12" i="8"/>
  <c r="Y12" i="8"/>
  <c r="N12" i="8"/>
  <c r="M13" i="8"/>
  <c r="L12" i="8"/>
  <c r="W12" i="8"/>
  <c r="Y13" i="8"/>
  <c r="K12" i="8"/>
  <c r="X12" i="8"/>
  <c r="Z13" i="8"/>
  <c r="J12" i="8"/>
  <c r="J13" i="8"/>
  <c r="S12" i="8"/>
  <c r="X13" i="8"/>
  <c r="V13" i="8"/>
  <c r="H12" i="8"/>
  <c r="U12" i="8"/>
  <c r="G12" i="8"/>
  <c r="R12" i="8"/>
  <c r="T12" i="8"/>
  <c r="H13" i="8"/>
  <c r="L13" i="8"/>
  <c r="W13" i="8"/>
  <c r="AA13" i="8"/>
  <c r="P12" i="8"/>
  <c r="Z12" i="8"/>
  <c r="Q13" i="8"/>
  <c r="V12" i="8"/>
  <c r="P13" i="8"/>
  <c r="F13" i="8"/>
  <c r="O12" i="8"/>
  <c r="Q12" i="8"/>
  <c r="S13" i="8"/>
  <c r="N13" i="8"/>
  <c r="R13" i="8"/>
  <c r="AA12" i="8"/>
  <c r="O13" i="8"/>
  <c r="U13" i="8"/>
  <c r="G11" i="8"/>
  <c r="G10" i="8"/>
  <c r="Q10" i="8"/>
  <c r="V11" i="8"/>
  <c r="S11" i="8"/>
  <c r="G14" i="8"/>
  <c r="X14" i="8"/>
  <c r="P14" i="8"/>
  <c r="O14" i="8"/>
  <c r="L10" i="8"/>
  <c r="O10" i="8"/>
  <c r="Y10" i="8"/>
  <c r="N11" i="8"/>
  <c r="K11" i="8"/>
  <c r="V10" i="8"/>
  <c r="T10" i="8"/>
  <c r="R11" i="8"/>
  <c r="M10" i="8"/>
  <c r="H11" i="8"/>
  <c r="M11" i="8"/>
  <c r="J11" i="8"/>
  <c r="M14" i="8"/>
  <c r="AA11" i="8"/>
  <c r="AA10" i="8"/>
  <c r="W10" i="8"/>
  <c r="F11" i="8"/>
  <c r="Z11" i="8"/>
  <c r="V14" i="8"/>
  <c r="N14" i="8"/>
  <c r="L14" i="8"/>
  <c r="F10" i="8"/>
  <c r="P11" i="8"/>
  <c r="R10" i="8"/>
  <c r="Z10" i="8"/>
  <c r="U10" i="8"/>
  <c r="P10" i="8"/>
  <c r="W11" i="8"/>
  <c r="T11" i="8"/>
  <c r="Y11" i="8"/>
  <c r="U14" i="8"/>
  <c r="AA14" i="8"/>
  <c r="J14" i="8"/>
  <c r="S10" i="8"/>
  <c r="X11" i="8"/>
  <c r="U11" i="8"/>
  <c r="K10" i="8"/>
  <c r="N10" i="8"/>
  <c r="X10" i="8"/>
  <c r="O11" i="8"/>
  <c r="L11" i="8"/>
  <c r="S14" i="8"/>
  <c r="Z14" i="8"/>
  <c r="K14" i="8"/>
  <c r="R14" i="8"/>
  <c r="T14" i="8"/>
  <c r="Q14" i="8"/>
  <c r="Y14" i="8"/>
  <c r="W14" i="8"/>
  <c r="F14" i="8"/>
  <c r="P23" i="8"/>
  <c r="F23" i="8"/>
  <c r="Q23" i="8"/>
  <c r="T23" i="8"/>
  <c r="Y23" i="8"/>
  <c r="U23" i="8"/>
  <c r="O23" i="8"/>
  <c r="X23" i="8"/>
  <c r="W23" i="8"/>
  <c r="R23" i="8"/>
  <c r="L23" i="8"/>
  <c r="K23" i="8"/>
  <c r="N23" i="8"/>
  <c r="M23" i="8"/>
  <c r="J23" i="8"/>
  <c r="H23" i="8"/>
  <c r="S23" i="8"/>
  <c r="V23" i="8"/>
</calcChain>
</file>

<file path=xl/sharedStrings.xml><?xml version="1.0" encoding="utf-8"?>
<sst xmlns="http://schemas.openxmlformats.org/spreadsheetml/2006/main" count="3431" uniqueCount="312">
  <si>
    <t>삼척</t>
  </si>
  <si>
    <t>도계</t>
  </si>
  <si>
    <t>간호대학</t>
  </si>
  <si>
    <t>경영대학</t>
  </si>
  <si>
    <t>농업생명과학대학</t>
  </si>
  <si>
    <t>동물생명과학대학</t>
  </si>
  <si>
    <t>문화예술·공과대학</t>
  </si>
  <si>
    <t>사범대학</t>
  </si>
  <si>
    <t>사회과학대학</t>
  </si>
  <si>
    <t>산림환경과학대학</t>
  </si>
  <si>
    <t>수의과대학</t>
  </si>
  <si>
    <t>약학대학</t>
  </si>
  <si>
    <t>의과대학</t>
  </si>
  <si>
    <t>의생명과학대학</t>
  </si>
  <si>
    <t>인문대학</t>
  </si>
  <si>
    <t>자연과학대학</t>
  </si>
  <si>
    <t>IT대학</t>
  </si>
  <si>
    <t>독립학부</t>
  </si>
  <si>
    <t>공학대학</t>
  </si>
  <si>
    <t>인문사회·디자인스포츠대학</t>
  </si>
  <si>
    <t>보건과학대학</t>
  </si>
  <si>
    <t>경영·회계학부</t>
  </si>
  <si>
    <t>경제·정보통계학부</t>
  </si>
  <si>
    <t>관광경영학과</t>
  </si>
  <si>
    <t>국제무역학과</t>
  </si>
  <si>
    <t>스마트팜농산업학과</t>
  </si>
  <si>
    <t>바이오산업공학부</t>
  </si>
  <si>
    <t>생물자원과학부</t>
  </si>
  <si>
    <t>원예·농업자원경제학부</t>
  </si>
  <si>
    <t>지역건설공학과</t>
  </si>
  <si>
    <t>환경융합학부</t>
  </si>
  <si>
    <t>동물산업융합학과</t>
  </si>
  <si>
    <t>동물응용과학과</t>
  </si>
  <si>
    <t>동물자원과학과</t>
  </si>
  <si>
    <t>건축학과(5년제)</t>
  </si>
  <si>
    <t>건축·토목·환경공학부</t>
  </si>
  <si>
    <t>배터리융합공학과</t>
  </si>
  <si>
    <t>에너지자원·산업공학부</t>
  </si>
  <si>
    <t>화공·생물공학부</t>
  </si>
  <si>
    <t>무용학과</t>
  </si>
  <si>
    <t>미술학과</t>
  </si>
  <si>
    <t>영상문화학과</t>
  </si>
  <si>
    <t>교육학과</t>
  </si>
  <si>
    <t>국어교육과</t>
  </si>
  <si>
    <t>역사교육과</t>
  </si>
  <si>
    <t>영어교육과</t>
  </si>
  <si>
    <t>윤리교육과</t>
  </si>
  <si>
    <t>일반사회교육과</t>
  </si>
  <si>
    <t>지리교육과</t>
  </si>
  <si>
    <t>한문교육과</t>
  </si>
  <si>
    <t>가정교육과</t>
  </si>
  <si>
    <t>과학교육학부</t>
  </si>
  <si>
    <t>수학교육과</t>
  </si>
  <si>
    <t>체육교육과</t>
  </si>
  <si>
    <t>문화인류학과</t>
  </si>
  <si>
    <t>미디어커뮤니케이션학과</t>
  </si>
  <si>
    <t>부동산학과</t>
  </si>
  <si>
    <t>사회학과</t>
  </si>
  <si>
    <t>정치외교학과</t>
  </si>
  <si>
    <t>행정·심리학부</t>
  </si>
  <si>
    <t>목재·종이과학부</t>
  </si>
  <si>
    <t>산림과학부</t>
  </si>
  <si>
    <t>생태조경디자인학과</t>
  </si>
  <si>
    <t>수의예과</t>
  </si>
  <si>
    <t>약학과</t>
  </si>
  <si>
    <t>의예과</t>
  </si>
  <si>
    <t>분자생명과학과</t>
  </si>
  <si>
    <t>생명건강공학과</t>
  </si>
  <si>
    <t>생물의소재공학과</t>
  </si>
  <si>
    <t>의생명융합학부</t>
  </si>
  <si>
    <t>인문학부</t>
  </si>
  <si>
    <t>생명과학과</t>
  </si>
  <si>
    <t>수학과</t>
  </si>
  <si>
    <t>지질·지구물리학부</t>
  </si>
  <si>
    <t>화학·생화학부</t>
  </si>
  <si>
    <t>전기전자공학과</t>
  </si>
  <si>
    <t>전자공학과</t>
  </si>
  <si>
    <t>컴퓨터공학과</t>
  </si>
  <si>
    <t>AI융합학과</t>
  </si>
  <si>
    <t>디지털밀리터리학과</t>
  </si>
  <si>
    <t>자유전공학부(인문계열)</t>
  </si>
  <si>
    <t>자유전공학부(자연계열)</t>
  </si>
  <si>
    <t>건설융합학부</t>
  </si>
  <si>
    <t>기계시스템공학부</t>
  </si>
  <si>
    <t>신소재공학과</t>
  </si>
  <si>
    <t>에너지자원화학공학과</t>
  </si>
  <si>
    <t>전기제어계측공학부</t>
  </si>
  <si>
    <t>전자정보통신공학과</t>
  </si>
  <si>
    <t>지구환경시스템공학과</t>
  </si>
  <si>
    <t>AI소프트웨어학과</t>
  </si>
  <si>
    <t>글로벌인재학부</t>
  </si>
  <si>
    <t>멀티디자인학과</t>
  </si>
  <si>
    <t>생활조형디자인학과</t>
  </si>
  <si>
    <t>소방방재학부</t>
  </si>
  <si>
    <t>간호학과</t>
  </si>
  <si>
    <t>물리치료학과</t>
  </si>
  <si>
    <t>방사선학과</t>
  </si>
  <si>
    <t>바이오기능성소재학과</t>
  </si>
  <si>
    <t>식품영양학과</t>
  </si>
  <si>
    <t>안경광학과</t>
  </si>
  <si>
    <t>응급구조학과</t>
  </si>
  <si>
    <t>작업치료학과</t>
  </si>
  <si>
    <t>치위생학과</t>
  </si>
  <si>
    <t>사회복지학과</t>
  </si>
  <si>
    <t>유아교육과</t>
  </si>
  <si>
    <t>일본어학과</t>
  </si>
  <si>
    <t>현대무용전공</t>
  </si>
  <si>
    <t>발레전공</t>
  </si>
  <si>
    <t>한국무용전공</t>
  </si>
  <si>
    <t>한국화전공</t>
  </si>
  <si>
    <t>조소전공</t>
  </si>
  <si>
    <t>서양화전공</t>
  </si>
  <si>
    <t>캠퍼스</t>
    <phoneticPr fontId="1" type="noConversion"/>
  </si>
  <si>
    <t>단과대학</t>
    <phoneticPr fontId="1" type="noConversion"/>
  </si>
  <si>
    <t>모집단위</t>
    <phoneticPr fontId="1" type="noConversion"/>
  </si>
  <si>
    <t>세부전형</t>
    <phoneticPr fontId="1" type="noConversion"/>
  </si>
  <si>
    <t>모집인원</t>
    <phoneticPr fontId="1" type="noConversion"/>
  </si>
  <si>
    <t>지원자</t>
    <phoneticPr fontId="1" type="noConversion"/>
  </si>
  <si>
    <t>경쟁률</t>
    <phoneticPr fontId="1" type="noConversion"/>
  </si>
  <si>
    <t>최저기준
충족인원</t>
    <phoneticPr fontId="1" type="noConversion"/>
  </si>
  <si>
    <t>최종등록
인원</t>
    <phoneticPr fontId="1" type="noConversion"/>
  </si>
  <si>
    <t>표준편차</t>
    <phoneticPr fontId="1" type="noConversion"/>
  </si>
  <si>
    <t>75%컷</t>
    <phoneticPr fontId="1" type="noConversion"/>
  </si>
  <si>
    <t>최저등급</t>
    <phoneticPr fontId="1" type="noConversion"/>
  </si>
  <si>
    <t>춘천</t>
    <phoneticPr fontId="1" type="noConversion"/>
  </si>
  <si>
    <t>삼척</t>
    <phoneticPr fontId="1" type="noConversion"/>
  </si>
  <si>
    <t>세부전공</t>
    <phoneticPr fontId="1" type="noConversion"/>
  </si>
  <si>
    <t>춘천</t>
    <phoneticPr fontId="1" type="noConversion"/>
  </si>
  <si>
    <t>삼척</t>
    <phoneticPr fontId="1" type="noConversion"/>
  </si>
  <si>
    <t>합격자최종
후보순위</t>
    <phoneticPr fontId="1" type="noConversion"/>
  </si>
  <si>
    <t>대학</t>
    <phoneticPr fontId="1" type="noConversion"/>
  </si>
  <si>
    <t>학과</t>
    <phoneticPr fontId="1" type="noConversion"/>
  </si>
  <si>
    <t>그룹선발</t>
    <phoneticPr fontId="1" type="noConversion"/>
  </si>
  <si>
    <t>최저기준
충족인원</t>
    <phoneticPr fontId="1" type="noConversion"/>
  </si>
  <si>
    <t>사범대학</t>
    <phoneticPr fontId="1" type="noConversion"/>
  </si>
  <si>
    <t>교육학과</t>
    <phoneticPr fontId="1" type="noConversion"/>
  </si>
  <si>
    <t>역사교육과</t>
    <phoneticPr fontId="1" type="noConversion"/>
  </si>
  <si>
    <t>영어교육과</t>
    <phoneticPr fontId="1" type="noConversion"/>
  </si>
  <si>
    <t>윤리교육과</t>
    <phoneticPr fontId="1" type="noConversion"/>
  </si>
  <si>
    <t>일반사회교육과</t>
    <phoneticPr fontId="1" type="noConversion"/>
  </si>
  <si>
    <t>지리교육과</t>
    <phoneticPr fontId="1" type="noConversion"/>
  </si>
  <si>
    <t>한문교육과</t>
    <phoneticPr fontId="1" type="noConversion"/>
  </si>
  <si>
    <t>가정교육과</t>
    <phoneticPr fontId="1" type="noConversion"/>
  </si>
  <si>
    <t>과학교육학부</t>
    <phoneticPr fontId="1" type="noConversion"/>
  </si>
  <si>
    <t>수학교육과</t>
    <phoneticPr fontId="1" type="noConversion"/>
  </si>
  <si>
    <t>미적용</t>
    <phoneticPr fontId="1" type="noConversion"/>
  </si>
  <si>
    <t>실기만점</t>
    <phoneticPr fontId="1" type="noConversion"/>
  </si>
  <si>
    <t>학생부교과등급</t>
    <phoneticPr fontId="1" type="noConversion"/>
  </si>
  <si>
    <t>학생부총점(1000점+가산점 15점)</t>
    <phoneticPr fontId="1" type="noConversion"/>
  </si>
  <si>
    <t>면접
대상</t>
  </si>
  <si>
    <t>결시
인원</t>
  </si>
  <si>
    <t>최고점</t>
  </si>
  <si>
    <t>최저점</t>
  </si>
  <si>
    <t>최종등록자 실기 점수</t>
    <phoneticPr fontId="1" type="noConversion"/>
  </si>
  <si>
    <t>평균</t>
    <phoneticPr fontId="1" type="noConversion"/>
  </si>
  <si>
    <t>평균</t>
    <phoneticPr fontId="1" type="noConversion"/>
  </si>
  <si>
    <t>표준편차</t>
    <phoneticPr fontId="1" type="noConversion"/>
  </si>
  <si>
    <t>2025학년도
모집인원</t>
    <phoneticPr fontId="1" type="noConversion"/>
  </si>
  <si>
    <t>기계의용·메카트로닉스공학과</t>
  </si>
  <si>
    <t>반도체물리학과</t>
  </si>
  <si>
    <t>휴먼스포츠학부</t>
  </si>
  <si>
    <t>휴먼스포츠학부</t>
    <phoneticPr fontId="1" type="noConversion"/>
  </si>
  <si>
    <t>2024학년도 지원 및 등록 현황</t>
    <phoneticPr fontId="1" type="noConversion"/>
  </si>
  <si>
    <t>2024학년도 최초합격자 교과 등급</t>
    <phoneticPr fontId="1" type="noConversion"/>
  </si>
  <si>
    <t>2024학년도 최종등록자 성적 현황</t>
    <phoneticPr fontId="1" type="noConversion"/>
  </si>
  <si>
    <t>일반전형</t>
    <phoneticPr fontId="1" type="noConversion"/>
  </si>
  <si>
    <t>지역인재전형</t>
    <phoneticPr fontId="1" type="noConversion"/>
  </si>
  <si>
    <t>저소득_지역인재전형</t>
    <phoneticPr fontId="1" type="noConversion"/>
  </si>
  <si>
    <t>사회배려자전형</t>
    <phoneticPr fontId="1" type="noConversion"/>
  </si>
  <si>
    <t>기회균형전형</t>
    <phoneticPr fontId="1" type="noConversion"/>
  </si>
  <si>
    <t>농어촌학생전형</t>
    <phoneticPr fontId="1" type="noConversion"/>
  </si>
  <si>
    <t>저소득층학생전형</t>
    <phoneticPr fontId="1" type="noConversion"/>
  </si>
  <si>
    <t>특성화고교졸업자전형</t>
    <phoneticPr fontId="1" type="noConversion"/>
  </si>
  <si>
    <t>재직자전형</t>
    <phoneticPr fontId="1" type="noConversion"/>
  </si>
  <si>
    <t>2024학년도 최종등록자 교과등급 현황</t>
    <phoneticPr fontId="1" type="noConversion"/>
  </si>
  <si>
    <t>2024학년도 최초합격자 교과등급 현황</t>
    <phoneticPr fontId="1" type="noConversion"/>
  </si>
  <si>
    <t>면접고사현황(만점80점)</t>
    <phoneticPr fontId="1" type="noConversion"/>
  </si>
  <si>
    <t>미해당</t>
    <phoneticPr fontId="1" type="noConversion"/>
  </si>
  <si>
    <t>2025학년도 모집인원</t>
    <phoneticPr fontId="1" type="noConversion"/>
  </si>
  <si>
    <t>미래인재전형Ⅰ</t>
    <phoneticPr fontId="1" type="noConversion"/>
  </si>
  <si>
    <t>미래인재전형Ⅱ</t>
    <phoneticPr fontId="1" type="noConversion"/>
  </si>
  <si>
    <t>평생학습자전형</t>
    <phoneticPr fontId="1" type="noConversion"/>
  </si>
  <si>
    <t>학석사통합전형</t>
    <phoneticPr fontId="1" type="noConversion"/>
  </si>
  <si>
    <t>미실시</t>
    <phoneticPr fontId="1" type="noConversion"/>
  </si>
  <si>
    <t>2024학년도 최초합격자 교과 등급 현황</t>
    <phoneticPr fontId="1" type="noConversion"/>
  </si>
  <si>
    <t>2024학년도 최종등록자 교과 등급 현황</t>
    <phoneticPr fontId="1" type="noConversion"/>
  </si>
  <si>
    <t>사격(남자 10M 공기권총)</t>
  </si>
  <si>
    <t>소프트테니스(정구)-남자</t>
  </si>
  <si>
    <t>육상(여자:단거리)</t>
  </si>
  <si>
    <t>탁구(남자)</t>
  </si>
  <si>
    <t>농구(여자:가드)</t>
  </si>
  <si>
    <t>농구(여자:포워드)</t>
  </si>
  <si>
    <t>농구(여자:센터)</t>
  </si>
  <si>
    <t>관현악전공(관악)_목관</t>
  </si>
  <si>
    <t>관현악전공(관악)_타악기</t>
  </si>
  <si>
    <t>관현악전공(현악)</t>
  </si>
  <si>
    <t>성악전공</t>
  </si>
  <si>
    <t>작곡전공</t>
  </si>
  <si>
    <t>피아노전공</t>
  </si>
  <si>
    <t>관현악전공(관악)_금관</t>
  </si>
  <si>
    <t>남자핸드볼(필드플레이어)</t>
  </si>
  <si>
    <t>최종등록자 입상 점수</t>
    <phoneticPr fontId="1" type="noConversion"/>
  </si>
  <si>
    <t>입상
평균점수</t>
    <phoneticPr fontId="1" type="noConversion"/>
  </si>
  <si>
    <t>입상만점</t>
    <phoneticPr fontId="1" type="noConversion"/>
  </si>
  <si>
    <t>스포츠과학과</t>
    <phoneticPr fontId="1" type="noConversion"/>
  </si>
  <si>
    <t>2024학년도 최초합격자 성적 현황</t>
    <phoneticPr fontId="1" type="noConversion"/>
  </si>
  <si>
    <t>음악학과</t>
    <phoneticPr fontId="1" type="noConversion"/>
  </si>
  <si>
    <t>* 평생학습자전형 2025학년도 학생부교과전형으로 선발</t>
    <phoneticPr fontId="1" type="noConversion"/>
  </si>
  <si>
    <t>* 기회균형전형 2025학년도 학생부종합전형으로 선발</t>
    <phoneticPr fontId="1" type="noConversion"/>
  </si>
  <si>
    <t>디자인학과</t>
    <phoneticPr fontId="1" type="noConversion"/>
  </si>
  <si>
    <t>체육교육과</t>
    <phoneticPr fontId="1" type="noConversion"/>
  </si>
  <si>
    <t>세부전형</t>
    <phoneticPr fontId="1" type="noConversion"/>
  </si>
  <si>
    <t>체육특기자전형-개인</t>
    <phoneticPr fontId="1" type="noConversion"/>
  </si>
  <si>
    <t>제육특기자전형-단체</t>
    <phoneticPr fontId="1" type="noConversion"/>
  </si>
  <si>
    <t>탁구(남자)</t>
    <phoneticPr fontId="1" type="noConversion"/>
  </si>
  <si>
    <t>실기우수자전형</t>
    <phoneticPr fontId="1" type="noConversion"/>
  </si>
  <si>
    <t>-</t>
    <phoneticPr fontId="1" type="noConversion"/>
  </si>
  <si>
    <t>사범대학</t>
    <phoneticPr fontId="1" type="noConversion"/>
  </si>
  <si>
    <t>농업생명과학대학</t>
    <phoneticPr fontId="1" type="noConversion"/>
  </si>
  <si>
    <t>바이오산업공학부</t>
    <phoneticPr fontId="1" type="noConversion"/>
  </si>
  <si>
    <t>생물자원과학부</t>
    <phoneticPr fontId="1" type="noConversion"/>
  </si>
  <si>
    <t>(산업공학전공)</t>
    <phoneticPr fontId="1" type="noConversion"/>
  </si>
  <si>
    <t>(에너지자원공학전공)</t>
    <phoneticPr fontId="1" type="noConversion"/>
  </si>
  <si>
    <t>지역건설공학과</t>
    <phoneticPr fontId="1" type="noConversion"/>
  </si>
  <si>
    <t>환경융합학부</t>
    <phoneticPr fontId="1" type="noConversion"/>
  </si>
  <si>
    <t>(바이오시스템기계공학전공)</t>
    <phoneticPr fontId="1" type="noConversion"/>
  </si>
  <si>
    <t>(식품생명공학전공)</t>
    <phoneticPr fontId="1" type="noConversion"/>
  </si>
  <si>
    <t>스마트산업공학과</t>
    <phoneticPr fontId="1" type="noConversion"/>
  </si>
  <si>
    <t>에너지자원공학과</t>
    <phoneticPr fontId="1" type="noConversion"/>
  </si>
  <si>
    <t>식품생명공학과</t>
    <phoneticPr fontId="1" type="noConversion"/>
  </si>
  <si>
    <t>→</t>
  </si>
  <si>
    <t>→</t>
    <phoneticPr fontId="1" type="noConversion"/>
  </si>
  <si>
    <t>신소재공학과</t>
    <phoneticPr fontId="1" type="noConversion"/>
  </si>
  <si>
    <t>에너지자원화학공학과</t>
    <phoneticPr fontId="1" type="noConversion"/>
  </si>
  <si>
    <t>전기제어계측공학부</t>
    <phoneticPr fontId="1" type="noConversion"/>
  </si>
  <si>
    <t>(전기공학전공)</t>
    <phoneticPr fontId="1" type="noConversion"/>
  </si>
  <si>
    <t>(제어계측공학전공)</t>
    <phoneticPr fontId="1" type="noConversion"/>
  </si>
  <si>
    <t>기계시스템공학부</t>
    <phoneticPr fontId="1" type="noConversion"/>
  </si>
  <si>
    <t>(기계공학전공)</t>
    <phoneticPr fontId="1" type="noConversion"/>
  </si>
  <si>
    <t>(기계설계공학전공)</t>
    <phoneticPr fontId="1" type="noConversion"/>
  </si>
  <si>
    <t>AI소프트웨어학과</t>
    <phoneticPr fontId="1" type="noConversion"/>
  </si>
  <si>
    <t>전자정보통신공학과</t>
    <phoneticPr fontId="1" type="noConversion"/>
  </si>
  <si>
    <t>지구환경시스템공학과</t>
    <phoneticPr fontId="1" type="noConversion"/>
  </si>
  <si>
    <t>그린에너지공학과</t>
    <phoneticPr fontId="1" type="noConversion"/>
  </si>
  <si>
    <t>기계공학과</t>
    <phoneticPr fontId="1" type="noConversion"/>
  </si>
  <si>
    <t>(스포츠웰니스전공)</t>
    <phoneticPr fontId="1" type="noConversion"/>
  </si>
  <si>
    <t>(스포츠미디어전공)</t>
    <phoneticPr fontId="1" type="noConversion"/>
  </si>
  <si>
    <t>휴먼스포츠학과</t>
    <phoneticPr fontId="1" type="noConversion"/>
  </si>
  <si>
    <t>전기공학과</t>
    <phoneticPr fontId="1" type="noConversion"/>
  </si>
  <si>
    <t>공학대학</t>
    <phoneticPr fontId="1" type="noConversion"/>
  </si>
  <si>
    <t>춘천캠퍼스</t>
    <phoneticPr fontId="1" type="noConversion"/>
  </si>
  <si>
    <t>삼척캠퍼스</t>
    <phoneticPr fontId="1" type="noConversion"/>
  </si>
  <si>
    <t>문화예술·공과대학</t>
    <phoneticPr fontId="1" type="noConversion"/>
  </si>
  <si>
    <t>인문사회·디자인스포츠대학</t>
    <phoneticPr fontId="1" type="noConversion"/>
  </si>
  <si>
    <t>에너지자원·산업공학부</t>
    <phoneticPr fontId="1" type="noConversion"/>
  </si>
  <si>
    <t>원예·농업자원경제학부</t>
    <phoneticPr fontId="1" type="noConversion"/>
  </si>
  <si>
    <t>전자·AI시스템공학과</t>
    <phoneticPr fontId="1" type="noConversion"/>
  </si>
  <si>
    <t>지역건설공학과</t>
    <phoneticPr fontId="1" type="noConversion"/>
  </si>
  <si>
    <t>환경융합학부</t>
    <phoneticPr fontId="1" type="noConversion"/>
  </si>
  <si>
    <t>생물자원과학부</t>
    <phoneticPr fontId="1" type="noConversion"/>
  </si>
  <si>
    <r>
      <rPr>
        <b/>
        <sz val="14"/>
        <color theme="1"/>
        <rFont val="맑은 고딕"/>
        <family val="3"/>
        <charset val="129"/>
        <scheme val="minor"/>
      </rPr>
      <t>학사구조 개편으로 인한 학과 및 전공 변경 안내</t>
    </r>
    <r>
      <rPr>
        <sz val="10"/>
        <color theme="1"/>
        <rFont val="맑은 고딕"/>
        <family val="3"/>
        <charset val="129"/>
        <scheme val="minor"/>
      </rPr>
      <t xml:space="preserve">
</t>
    </r>
    <r>
      <rPr>
        <sz val="12"/>
        <color theme="5"/>
        <rFont val="맑은 고딕"/>
        <family val="3"/>
        <charset val="129"/>
        <scheme val="minor"/>
      </rPr>
      <t xml:space="preserve">■ </t>
    </r>
    <r>
      <rPr>
        <sz val="12"/>
        <rFont val="맑은 고딕"/>
        <family val="3"/>
        <charset val="129"/>
        <scheme val="minor"/>
      </rPr>
      <t>탑클래스 통합학과</t>
    </r>
    <r>
      <rPr>
        <sz val="12"/>
        <color theme="1"/>
        <rFont val="맑은 고딕"/>
        <family val="3"/>
        <charset val="129"/>
        <scheme val="minor"/>
      </rPr>
      <t xml:space="preserve">
</t>
    </r>
    <r>
      <rPr>
        <sz val="12"/>
        <color theme="9"/>
        <rFont val="맑은 고딕"/>
        <family val="3"/>
        <charset val="129"/>
        <scheme val="minor"/>
      </rPr>
      <t xml:space="preserve">■ </t>
    </r>
    <r>
      <rPr>
        <sz val="12"/>
        <rFont val="맑은 고딕"/>
        <family val="3"/>
        <charset val="129"/>
        <scheme val="minor"/>
      </rPr>
      <t>글로컬 통합학과</t>
    </r>
    <r>
      <rPr>
        <sz val="12"/>
        <color theme="1"/>
        <rFont val="맑은 고딕"/>
        <family val="3"/>
        <charset val="129"/>
        <scheme val="minor"/>
      </rPr>
      <t xml:space="preserve">
</t>
    </r>
    <r>
      <rPr>
        <sz val="12"/>
        <color theme="8"/>
        <rFont val="맑은 고딕"/>
        <family val="3"/>
        <charset val="129"/>
        <scheme val="minor"/>
      </rPr>
      <t xml:space="preserve">■ </t>
    </r>
    <r>
      <rPr>
        <sz val="12"/>
        <rFont val="맑은 고딕"/>
        <family val="3"/>
        <charset val="129"/>
        <scheme val="minor"/>
      </rPr>
      <t>첨단학과 전환</t>
    </r>
    <r>
      <rPr>
        <sz val="12"/>
        <color theme="1"/>
        <rFont val="맑은 고딕"/>
        <family val="3"/>
        <charset val="129"/>
        <scheme val="minor"/>
      </rPr>
      <t xml:space="preserve">
</t>
    </r>
    <r>
      <rPr>
        <sz val="12"/>
        <color theme="7"/>
        <rFont val="맑은 고딕"/>
        <family val="3"/>
        <charset val="129"/>
        <scheme val="minor"/>
      </rPr>
      <t xml:space="preserve">■ </t>
    </r>
    <r>
      <rPr>
        <sz val="12"/>
        <rFont val="맑은 고딕"/>
        <family val="3"/>
        <charset val="129"/>
        <scheme val="minor"/>
      </rPr>
      <t xml:space="preserve">기타 전환 학과
</t>
    </r>
    <r>
      <rPr>
        <i/>
        <u/>
        <sz val="12"/>
        <rFont val="맑은 고딕"/>
        <family val="3"/>
        <charset val="129"/>
        <scheme val="minor"/>
      </rPr>
      <t xml:space="preserve">학사구조 개편 안내 페이지를 확인바랍니다. 
</t>
    </r>
    <r>
      <rPr>
        <sz val="12"/>
        <rFont val="맑은 고딕"/>
        <family val="3"/>
        <charset val="129"/>
        <scheme val="minor"/>
      </rPr>
      <t xml:space="preserve">
</t>
    </r>
    <r>
      <rPr>
        <b/>
        <sz val="12"/>
        <rFont val="맑은 고딕"/>
        <family val="3"/>
        <charset val="129"/>
        <scheme val="minor"/>
      </rPr>
      <t>*원예농업자원경제학부</t>
    </r>
    <r>
      <rPr>
        <sz val="12"/>
        <rFont val="맑은 고딕"/>
        <family val="3"/>
        <charset val="129"/>
        <scheme val="minor"/>
      </rPr>
      <t xml:space="preserve">
(원예과학전공) → 생명환경시스템공학과; 탑클래스 융합학과
(농업자원경제학전공) → 농업자원경제학과; 기타 전환 학과
</t>
    </r>
    <r>
      <rPr>
        <b/>
        <sz val="12"/>
        <rFont val="맑은 고딕"/>
        <family val="3"/>
        <charset val="129"/>
        <scheme val="minor"/>
      </rPr>
      <t>**전기제어계측공학부</t>
    </r>
    <r>
      <rPr>
        <sz val="12"/>
        <rFont val="맑은 고딕"/>
        <family val="3"/>
        <charset val="129"/>
        <scheme val="minor"/>
      </rPr>
      <t xml:space="preserve">
(제어계측공학전공) → 전자.AI시스템공학과; 탑클래스 융합학과
(전기공학전공) → 전기공학과; 기타 전환 학과
</t>
    </r>
    <r>
      <rPr>
        <b/>
        <sz val="12"/>
        <rFont val="맑은 고딕"/>
        <family val="3"/>
        <charset val="129"/>
        <scheme val="minor"/>
      </rPr>
      <t>***에너지자원.산업공학부</t>
    </r>
    <r>
      <rPr>
        <sz val="12"/>
        <rFont val="맑은 고딕"/>
        <family val="3"/>
        <charset val="129"/>
        <scheme val="minor"/>
      </rPr>
      <t xml:space="preserve">
(산업공학전공) → 스마트산업공학과; 첨단학과 전환
(에너지자원공학전공) → 에너지자원공학과; 기타 전환 학과
</t>
    </r>
    <r>
      <rPr>
        <b/>
        <sz val="12"/>
        <rFont val="맑은 고딕"/>
        <family val="3"/>
        <charset val="129"/>
        <scheme val="minor"/>
      </rPr>
      <t>****바이오산업공학부</t>
    </r>
    <r>
      <rPr>
        <sz val="12"/>
        <rFont val="맑은 고딕"/>
        <family val="3"/>
        <charset val="129"/>
        <scheme val="minor"/>
      </rPr>
      <t xml:space="preserve">
(바이오시스템기계공학전공) → 스마트팜융합 바이오시스템공학과; 첨단학과 전환
(식품생명공학전공) → 식품생명공학과; 기타 전환 학과</t>
    </r>
    <phoneticPr fontId="1" type="noConversion"/>
  </si>
  <si>
    <t>최저점수</t>
    <phoneticPr fontId="1" type="noConversion"/>
  </si>
  <si>
    <t>미해당</t>
  </si>
  <si>
    <t>체육특기자전형</t>
    <phoneticPr fontId="1" type="noConversion"/>
  </si>
  <si>
    <t>실기
평균점수</t>
    <phoneticPr fontId="1" type="noConversion"/>
  </si>
  <si>
    <t>-</t>
    <phoneticPr fontId="1" type="noConversion"/>
  </si>
  <si>
    <t>학생부교과</t>
    <phoneticPr fontId="1" type="noConversion"/>
  </si>
  <si>
    <t>학생부종합</t>
    <phoneticPr fontId="1" type="noConversion"/>
  </si>
  <si>
    <t>저소득층학생전형</t>
    <phoneticPr fontId="1" type="noConversion"/>
  </si>
  <si>
    <t>저소득_지역인재전형</t>
    <phoneticPr fontId="1" type="noConversion"/>
  </si>
  <si>
    <t>☜ 학과명 입력</t>
    <phoneticPr fontId="1" type="noConversion"/>
  </si>
  <si>
    <t>전형관련 주요변경사항</t>
    <phoneticPr fontId="1" type="noConversion"/>
  </si>
  <si>
    <t>■ 원예농업자원경제학부(원예과학전공), 지역건설공학과, 환경융합학부와 통합되어 생명환경시스템공학과로 변경</t>
    <phoneticPr fontId="1" type="noConversion"/>
  </si>
  <si>
    <t>■ 바이오시스템기계공학전공이 스마트팜융합 바이오시스템공학로 분리
■ 식품생명공학전공이 식품생명공학과로 분리</t>
    <phoneticPr fontId="1" type="noConversion"/>
  </si>
  <si>
    <t>■ 생물자원응용과학과 단일학과로 통합</t>
    <phoneticPr fontId="1" type="noConversion"/>
  </si>
  <si>
    <t>■ 산업공학전공이 스마트산업공학과로 분리
■ 에너지자원공학전공이 에너지자원공학과로 분리</t>
    <phoneticPr fontId="1" type="noConversion"/>
  </si>
  <si>
    <t>■ 기계공학과 단일학과로 통합</t>
    <phoneticPr fontId="1" type="noConversion"/>
  </si>
  <si>
    <t>■ 신소재공학과, 에너지자원화학공학과, 지구환경시스템공학과와 통합되어 그린에너지공학과로 변경</t>
    <phoneticPr fontId="1" type="noConversion"/>
  </si>
  <si>
    <t>춘천</t>
  </si>
  <si>
    <t>모집단위관련 변경사항</t>
    <phoneticPr fontId="1" type="noConversion"/>
  </si>
  <si>
    <t>■ 전기제어계측공학부(제어계측공학전공), 전자정보통신공학과, AI소프트웨어학과와 통합되어 전자·AI시스템공학과로 변경</t>
    <phoneticPr fontId="1" type="noConversion"/>
  </si>
  <si>
    <t>■ 전기공학전공이 전기공학과로 분리
■ 전기제어계측공학부(제어계측공학전공), 전자정보통신공학과, AI소프트웨어학과와 통합되어 전자·AI시스템공학과로 변경</t>
    <phoneticPr fontId="1" type="noConversion"/>
  </si>
  <si>
    <t>미술학과</t>
    <phoneticPr fontId="1" type="noConversion"/>
  </si>
  <si>
    <t>실기/실적</t>
    <phoneticPr fontId="1" type="noConversion"/>
  </si>
  <si>
    <t>춘천</t>
    <phoneticPr fontId="1" type="noConversion"/>
  </si>
  <si>
    <t>삼척</t>
    <phoneticPr fontId="1" type="noConversion"/>
  </si>
  <si>
    <t>도계</t>
    <phoneticPr fontId="1" type="noConversion"/>
  </si>
  <si>
    <t>보건과학대학</t>
    <phoneticPr fontId="1" type="noConversion"/>
  </si>
  <si>
    <t>휴먼스포츠학부</t>
    <phoneticPr fontId="1" type="noConversion"/>
  </si>
  <si>
    <t>간호대학</t>
    <phoneticPr fontId="1" type="noConversion"/>
  </si>
  <si>
    <t>■ [교과성적 산출 방법 변경] (공통, 일반선택 90%, 진로선택 반영교과 10%,) 단, 진로선택이 없는 경우 공통,일반선택 100%
■ [기회균형전형] 학생부교과전형 → 학생부종합전형으로 변경</t>
  </si>
  <si>
    <t>■ [교과성적 산출 방법 변경] (공통, 일반선택 90%, 진로선택 반영교과 10%,) 단, 진로선택이 없는 경우 공통,일반선택 100%</t>
  </si>
  <si>
    <t>■ [교과성적 산출 방법 변경] (공통, 일반선택 90%, 진로선택 반영교과 10%,) 단, 진로선택이 없는 경우 공통,일반선택 100%
■ [기회균형전형] 학생부교과전형 → 학생부종합전형으로 변경
■ 저소득_지역인재전형 3합 11등급에서 12등급으로 변경</t>
  </si>
  <si>
    <t>■ [교과성적 산출 방법 변경] (공통, 일반선택 90%, 진로선택 반영교과 10%,) 단, 진로선택이 없는 경우 공통,일반선택 100%
■ 교과(실기우수자전형) 2025학년도부터 선발</t>
  </si>
  <si>
    <t>■ [교과성적 산출 방법 변경] (공통, 일반선택 90%, 진로선택 반영교과 10%,) 단, 진로선택이 없는 경우 공통,일반선택 100%
■ [기회균형전형] 학생부교과전형 → 학생부종합전형으로 변경
■ 교과(실기우수자전형) 2025학년도부터 선발</t>
  </si>
  <si>
    <t>■ [교과성적 산출 방법 변경] (공통, 일반선택 90%, 진로선택 반영교과 10%,) 단, 진로선택이 없는 경우 공통,일반선택 100%
■ 디자인학과 수시 실기우수자 선발(2024학년도까지 정시 실기우수자로 선발)</t>
    <phoneticPr fontId="1" type="noConversion"/>
  </si>
  <si>
    <t>■ [교과성적 산출 방법 변경] (공통, 일반선택 90%, 진로선택 반영교과 10%,) 단, 진로선택이 없는 경우 공통,일반선택 100%
■ [수능최저학력기준] 수학, 과탐필수, 3합(2024학년도 수학 미적분/기하 필수에서 2025학년도 수학 필수로 변경)
■ 저소득_지역인재전형 3합 8등급에서 10등급으로 변경</t>
    <phoneticPr fontId="1" type="noConversion"/>
  </si>
  <si>
    <t>■ [교과성적 산출 방법 변경] (공통, 일반선택 90%, 진로선택 반영교과 10%,) 단, 진로선택이 없는 경우 공통,일반선택 100%
■ [수능최저학력기준] 수학, 과탐필수, 3합(2024학년도 수학 미적분/기하 필수에서 2025학년도 수학 필수로 변경)
■ 저소득_지역인재전형 3합 6등급에서 8등급으로 변경</t>
    <phoneticPr fontId="1" type="noConversion"/>
  </si>
  <si>
    <t>스마트팜융합바이오시스템공학과</t>
    <phoneticPr fontId="1" type="noConversion"/>
  </si>
  <si>
    <t>■ [교과성적 산출 방법 변경] (공통, 일반선택 90%, 진로선택 반영교과 10%,) 단, 진로선택이 없는 경우 공통,일반선택 100%
■ [수능최저학력기준] 수학, 과탐필수, 3합(2024학년도 수학 미적분/기하 필수에서 2025학년도 수학 필수로 변경)
■ 저소득_지역인재전형 3합 8등급에서 10등급으로 변경/ 저소득층학생 3합 8등급에서 9등급</t>
    <phoneticPr fontId="1" type="noConversion"/>
  </si>
  <si>
    <t>■ 농업자원경제학전공이 식품자원경제학과로 분리
■ 원예과학전공이 지역건설공학과, 환경융합학부와 통합되어 생명환경시스템공학과로 변경</t>
  </si>
  <si>
    <r>
      <rPr>
        <b/>
        <sz val="12"/>
        <color theme="1"/>
        <rFont val="맑은 고딕"/>
        <family val="3"/>
        <charset val="129"/>
        <scheme val="minor"/>
      </rPr>
      <t>학사구조 개편으로 인한 학과 및 전공 변경 안내</t>
    </r>
    <r>
      <rPr>
        <sz val="10"/>
        <color theme="1"/>
        <rFont val="맑은 고딕"/>
        <family val="3"/>
        <charset val="129"/>
        <scheme val="minor"/>
      </rPr>
      <t xml:space="preserve">
</t>
    </r>
    <r>
      <rPr>
        <sz val="11"/>
        <color theme="5"/>
        <rFont val="맑은 고딕"/>
        <family val="3"/>
        <charset val="129"/>
        <scheme val="minor"/>
      </rPr>
      <t xml:space="preserve">■ </t>
    </r>
    <r>
      <rPr>
        <sz val="11"/>
        <rFont val="맑은 고딕"/>
        <family val="3"/>
        <charset val="129"/>
        <scheme val="minor"/>
      </rPr>
      <t xml:space="preserve">탑클래스 통합학과 </t>
    </r>
    <r>
      <rPr>
        <sz val="11"/>
        <color theme="9"/>
        <rFont val="맑은 고딕"/>
        <family val="3"/>
        <charset val="129"/>
        <scheme val="minor"/>
      </rPr>
      <t xml:space="preserve">■ </t>
    </r>
    <r>
      <rPr>
        <sz val="11"/>
        <rFont val="맑은 고딕"/>
        <family val="3"/>
        <charset val="129"/>
        <scheme val="minor"/>
      </rPr>
      <t xml:space="preserve">글로컬 통합학과 </t>
    </r>
    <r>
      <rPr>
        <sz val="11"/>
        <color theme="8"/>
        <rFont val="맑은 고딕"/>
        <family val="3"/>
        <charset val="129"/>
        <scheme val="minor"/>
      </rPr>
      <t xml:space="preserve">■ </t>
    </r>
    <r>
      <rPr>
        <sz val="11"/>
        <rFont val="맑은 고딕"/>
        <family val="3"/>
        <charset val="129"/>
        <scheme val="minor"/>
      </rPr>
      <t xml:space="preserve">첨단학과 전환 </t>
    </r>
    <r>
      <rPr>
        <sz val="11"/>
        <color theme="7"/>
        <rFont val="맑은 고딕"/>
        <family val="3"/>
        <charset val="129"/>
        <scheme val="minor"/>
      </rPr>
      <t xml:space="preserve">■ </t>
    </r>
    <r>
      <rPr>
        <sz val="11"/>
        <rFont val="맑은 고딕"/>
        <family val="3"/>
        <charset val="129"/>
        <scheme val="minor"/>
      </rPr>
      <t>기타 전환 학과</t>
    </r>
    <phoneticPr fontId="1" type="noConversion"/>
  </si>
  <si>
    <t>2024학년도 강원대학교 전형결과 안내</t>
    <phoneticPr fontId="1" type="noConversion"/>
  </si>
  <si>
    <t>1. 검색 ☜</t>
    <phoneticPr fontId="1" type="noConversion"/>
  </si>
  <si>
    <t>2. 학사구조개편에 따라 변경되는 모집단위 ☜</t>
    <phoneticPr fontId="1" type="noConversion"/>
  </si>
  <si>
    <t>3. 학생부교과 ☜</t>
    <phoneticPr fontId="1" type="noConversion"/>
  </si>
  <si>
    <t>5. 실기실적 ☜</t>
    <phoneticPr fontId="1" type="noConversion"/>
  </si>
  <si>
    <t>4. 학생부종합 ☜</t>
    <phoneticPr fontId="1" type="noConversion"/>
  </si>
  <si>
    <t>6. 특수교육대상자 ☜</t>
    <phoneticPr fontId="1" type="noConversion"/>
  </si>
  <si>
    <t>경영대학</t>
    <phoneticPr fontId="1" type="noConversion"/>
  </si>
  <si>
    <t>무전공학과(신설)</t>
    <phoneticPr fontId="1" type="noConversion"/>
  </si>
  <si>
    <t>■ 학사구조 개편(안)이며, 최종 자료는 요강을 반드시 확인하시기 바랍니다.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</si>
</sst>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-* #,##0_-;\-* #,##0_-;_-* &quot;-&quot;_-;_-@_-"/>
    <numFmt numFmtId="176" formatCode="0.00_ "/>
    <numFmt numFmtId="177" formatCode="0_);[Red]\(0\)"/>
    <numFmt numFmtId="178" formatCode="0_ "/>
  </numFmts>
  <fonts count="35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11"/>
      <name val="돋움"/>
      <family val="3"/>
      <charset val="129"/>
    </font>
    <font>
      <sz val="10"/>
      <color rgb="FF333333"/>
      <name val="맑은 고딕"/>
      <family val="3"/>
      <charset val="129"/>
      <scheme val="minor"/>
    </font>
    <font>
      <sz val="11"/>
      <color theme="1"/>
      <name val="맑은 고딕"/>
      <family val="2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b/>
      <sz val="12"/>
      <color theme="1"/>
      <name val="맑은 고딕"/>
      <family val="3"/>
      <charset val="129"/>
      <scheme val="minor"/>
    </font>
    <font>
      <b/>
      <sz val="14"/>
      <color theme="1"/>
      <name val="맑은 고딕"/>
      <family val="3"/>
      <charset val="129"/>
      <scheme val="minor"/>
    </font>
    <font>
      <sz val="12"/>
      <color theme="1"/>
      <name val="맑은 고딕"/>
      <family val="3"/>
      <charset val="129"/>
      <scheme val="minor"/>
    </font>
    <font>
      <sz val="11"/>
      <color theme="5"/>
      <name val="맑은 고딕"/>
      <family val="3"/>
      <charset val="129"/>
      <scheme val="minor"/>
    </font>
    <font>
      <sz val="11"/>
      <name val="맑은 고딕"/>
      <family val="3"/>
      <charset val="129"/>
      <scheme val="minor"/>
    </font>
    <font>
      <sz val="11"/>
      <color theme="9"/>
      <name val="맑은 고딕"/>
      <family val="3"/>
      <charset val="129"/>
      <scheme val="minor"/>
    </font>
    <font>
      <sz val="11"/>
      <color theme="8"/>
      <name val="맑은 고딕"/>
      <family val="3"/>
      <charset val="129"/>
      <scheme val="minor"/>
    </font>
    <font>
      <sz val="11"/>
      <color theme="7"/>
      <name val="맑은 고딕"/>
      <family val="3"/>
      <charset val="129"/>
      <scheme val="minor"/>
    </font>
    <font>
      <sz val="11"/>
      <color theme="1"/>
      <name val="맑은 고딕"/>
      <family val="3"/>
      <charset val="129"/>
    </font>
    <font>
      <sz val="12"/>
      <color theme="5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sz val="12"/>
      <color theme="9"/>
      <name val="맑은 고딕"/>
      <family val="3"/>
      <charset val="129"/>
      <scheme val="minor"/>
    </font>
    <font>
      <sz val="12"/>
      <color theme="8"/>
      <name val="맑은 고딕"/>
      <family val="3"/>
      <charset val="129"/>
      <scheme val="minor"/>
    </font>
    <font>
      <sz val="12"/>
      <color theme="7"/>
      <name val="맑은 고딕"/>
      <family val="3"/>
      <charset val="129"/>
      <scheme val="minor"/>
    </font>
    <font>
      <b/>
      <sz val="12"/>
      <name val="맑은 고딕"/>
      <family val="3"/>
      <charset val="129"/>
      <scheme val="minor"/>
    </font>
    <font>
      <i/>
      <u/>
      <sz val="12"/>
      <name val="맑은 고딕"/>
      <family val="3"/>
      <charset val="129"/>
      <scheme val="minor"/>
    </font>
    <font>
      <sz val="10"/>
      <color theme="2" tint="-0.749992370372631"/>
      <name val="맑은 고딕"/>
      <family val="2"/>
      <charset val="129"/>
      <scheme val="minor"/>
    </font>
    <font>
      <sz val="10"/>
      <color theme="2" tint="-0.749992370372631"/>
      <name val="맑은 고딕"/>
      <family val="3"/>
      <charset val="129"/>
      <scheme val="minor"/>
    </font>
    <font>
      <sz val="11"/>
      <color rgb="FFFF0000"/>
      <name val="맑은 고딕"/>
      <family val="2"/>
      <charset val="129"/>
      <scheme val="minor"/>
    </font>
    <font>
      <sz val="10"/>
      <color theme="1"/>
      <name val="맑은 고딕"/>
      <family val="2"/>
      <charset val="129"/>
      <scheme val="minor"/>
    </font>
    <font>
      <b/>
      <sz val="11"/>
      <color theme="0"/>
      <name val="맑은 고딕"/>
      <family val="3"/>
      <charset val="129"/>
      <scheme val="minor"/>
    </font>
    <font>
      <sz val="18"/>
      <color theme="1"/>
      <name val="HY헤드라인M"/>
      <family val="1"/>
      <charset val="129"/>
    </font>
    <font>
      <u/>
      <sz val="11"/>
      <color theme="10"/>
      <name val="맑은 고딕"/>
      <family val="2"/>
      <charset val="129"/>
      <scheme val="minor"/>
    </font>
    <font>
      <u/>
      <sz val="14"/>
      <color theme="10"/>
      <name val="맑은 고딕"/>
      <family val="3"/>
      <charset val="129"/>
      <scheme val="minor"/>
    </font>
    <font>
      <sz val="14"/>
      <color theme="1"/>
      <name val="맑은 고딕"/>
      <family val="3"/>
      <charset val="129"/>
      <scheme val="minor"/>
    </font>
    <font>
      <b/>
      <sz val="14"/>
      <color rgb="FFFF0000"/>
      <name val="맑은 고딕"/>
      <family val="3"/>
      <charset val="129"/>
      <scheme val="minor"/>
    </font>
  </fonts>
  <fills count="1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rgb="FFFFC000"/>
        <bgColor indexed="64"/>
      </patternFill>
    </fill>
  </fills>
  <borders count="6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>
      <alignment vertical="center"/>
    </xf>
    <xf numFmtId="41" fontId="4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</cellStyleXfs>
  <cellXfs count="247">
    <xf numFmtId="0" fontId="0" fillId="0" borderId="0" xfId="0">
      <alignment vertical="center"/>
    </xf>
    <xf numFmtId="0" fontId="3" fillId="0" borderId="1" xfId="0" applyFont="1" applyFill="1" applyBorder="1" applyAlignment="1">
      <alignment horizontal="left" vertical="center" wrapText="1"/>
    </xf>
    <xf numFmtId="176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>
      <alignment vertical="center"/>
    </xf>
    <xf numFmtId="0" fontId="0" fillId="0" borderId="0" xfId="0" applyFill="1">
      <alignment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/>
    </xf>
    <xf numFmtId="177" fontId="2" fillId="2" borderId="1" xfId="2" applyNumberFormat="1" applyFont="1" applyFill="1" applyBorder="1" applyAlignment="1">
      <alignment horizontal="center" vertical="center" shrinkToFit="1"/>
    </xf>
    <xf numFmtId="177" fontId="2" fillId="2" borderId="1" xfId="0" applyNumberFormat="1" applyFont="1" applyFill="1" applyBorder="1" applyAlignment="1">
      <alignment horizontal="center" vertical="center"/>
    </xf>
    <xf numFmtId="177" fontId="2" fillId="0" borderId="1" xfId="2" applyNumberFormat="1" applyFont="1" applyFill="1" applyBorder="1" applyAlignment="1">
      <alignment horizontal="center" vertical="center" shrinkToFi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left" vertical="center"/>
    </xf>
    <xf numFmtId="49" fontId="5" fillId="3" borderId="1" xfId="0" applyNumberFormat="1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/>
    </xf>
    <xf numFmtId="49" fontId="5" fillId="0" borderId="4" xfId="0" applyNumberFormat="1" applyFont="1" applyFill="1" applyBorder="1" applyAlignment="1">
      <alignment horizontal="center" vertical="center" wrapText="1"/>
    </xf>
    <xf numFmtId="0" fontId="8" fillId="0" borderId="0" xfId="0" applyFont="1">
      <alignment vertical="center"/>
    </xf>
    <xf numFmtId="49" fontId="5" fillId="4" borderId="1" xfId="0" applyNumberFormat="1" applyFont="1" applyFill="1" applyBorder="1" applyAlignment="1">
      <alignment horizontal="center" vertical="center" wrapText="1"/>
    </xf>
    <xf numFmtId="0" fontId="7" fillId="0" borderId="0" xfId="0" applyFont="1">
      <alignment vertical="center"/>
    </xf>
    <xf numFmtId="0" fontId="2" fillId="0" borderId="0" xfId="0" applyFont="1">
      <alignment vertical="center"/>
    </xf>
    <xf numFmtId="0" fontId="2" fillId="0" borderId="0" xfId="0" applyFont="1" applyFill="1">
      <alignment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horizontal="center" vertical="center"/>
    </xf>
    <xf numFmtId="0" fontId="2" fillId="0" borderId="17" xfId="0" applyFont="1" applyFill="1" applyBorder="1" applyAlignment="1">
      <alignment horizontal="center" vertical="center"/>
    </xf>
    <xf numFmtId="0" fontId="2" fillId="0" borderId="18" xfId="0" applyFont="1" applyFill="1" applyBorder="1" applyAlignment="1">
      <alignment horizontal="center" vertical="center"/>
    </xf>
    <xf numFmtId="49" fontId="5" fillId="0" borderId="14" xfId="0" applyNumberFormat="1" applyFont="1" applyFill="1" applyBorder="1" applyAlignment="1">
      <alignment horizontal="center" vertical="center" wrapText="1"/>
    </xf>
    <xf numFmtId="0" fontId="2" fillId="0" borderId="15" xfId="0" applyFont="1" applyFill="1" applyBorder="1">
      <alignment vertical="center"/>
    </xf>
    <xf numFmtId="49" fontId="5" fillId="0" borderId="16" xfId="0" applyNumberFormat="1" applyFont="1" applyFill="1" applyBorder="1" applyAlignment="1">
      <alignment horizontal="center" vertical="center" wrapText="1"/>
    </xf>
    <xf numFmtId="49" fontId="5" fillId="0" borderId="17" xfId="0" applyNumberFormat="1" applyFont="1" applyFill="1" applyBorder="1" applyAlignment="1">
      <alignment horizontal="center" vertical="center" wrapText="1"/>
    </xf>
    <xf numFmtId="0" fontId="2" fillId="0" borderId="17" xfId="0" applyNumberFormat="1" applyFont="1" applyFill="1" applyBorder="1" applyAlignment="1">
      <alignment horizontal="center" vertical="center"/>
    </xf>
    <xf numFmtId="176" fontId="2" fillId="0" borderId="17" xfId="0" applyNumberFormat="1" applyFont="1" applyFill="1" applyBorder="1" applyAlignment="1">
      <alignment horizontal="center" vertical="center"/>
    </xf>
    <xf numFmtId="0" fontId="2" fillId="0" borderId="22" xfId="0" applyFont="1" applyFill="1" applyBorder="1" applyAlignment="1">
      <alignment horizontal="center" vertical="center"/>
    </xf>
    <xf numFmtId="0" fontId="2" fillId="0" borderId="23" xfId="0" applyFont="1" applyFill="1" applyBorder="1" applyAlignment="1">
      <alignment horizontal="center" vertical="center"/>
    </xf>
    <xf numFmtId="0" fontId="2" fillId="0" borderId="17" xfId="0" applyFont="1" applyFill="1" applyBorder="1">
      <alignment vertical="center"/>
    </xf>
    <xf numFmtId="0" fontId="2" fillId="0" borderId="18" xfId="0" applyFont="1" applyFill="1" applyBorder="1">
      <alignment vertical="center"/>
    </xf>
    <xf numFmtId="49" fontId="5" fillId="0" borderId="26" xfId="0" applyNumberFormat="1" applyFont="1" applyFill="1" applyBorder="1" applyAlignment="1">
      <alignment horizontal="center" vertical="center" wrapText="1"/>
    </xf>
    <xf numFmtId="49" fontId="5" fillId="0" borderId="5" xfId="0" applyNumberFormat="1" applyFont="1" applyFill="1" applyBorder="1" applyAlignment="1">
      <alignment horizontal="center" vertical="center" wrapText="1"/>
    </xf>
    <xf numFmtId="0" fontId="2" fillId="0" borderId="5" xfId="0" applyNumberFormat="1" applyFont="1" applyFill="1" applyBorder="1" applyAlignment="1">
      <alignment horizontal="center" vertical="center"/>
    </xf>
    <xf numFmtId="176" fontId="2" fillId="0" borderId="5" xfId="0" applyNumberFormat="1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26" xfId="0" applyFont="1" applyFill="1" applyBorder="1" applyAlignment="1">
      <alignment horizontal="center" vertical="center"/>
    </xf>
    <xf numFmtId="0" fontId="2" fillId="0" borderId="27" xfId="0" applyFont="1" applyFill="1" applyBorder="1" applyAlignment="1">
      <alignment horizontal="center" vertical="center"/>
    </xf>
    <xf numFmtId="0" fontId="2" fillId="0" borderId="28" xfId="0" applyFont="1" applyFill="1" applyBorder="1" applyAlignment="1">
      <alignment horizontal="center" vertical="center"/>
    </xf>
    <xf numFmtId="0" fontId="2" fillId="0" borderId="5" xfId="0" applyFont="1" applyFill="1" applyBorder="1">
      <alignment vertical="center"/>
    </xf>
    <xf numFmtId="0" fontId="2" fillId="0" borderId="27" xfId="0" applyFont="1" applyFill="1" applyBorder="1">
      <alignment vertical="center"/>
    </xf>
    <xf numFmtId="0" fontId="7" fillId="4" borderId="29" xfId="0" applyFont="1" applyFill="1" applyBorder="1" applyAlignment="1">
      <alignment horizontal="center" vertical="center" wrapText="1"/>
    </xf>
    <xf numFmtId="0" fontId="7" fillId="4" borderId="30" xfId="0" applyFont="1" applyFill="1" applyBorder="1" applyAlignment="1">
      <alignment horizontal="center" vertical="center" wrapText="1"/>
    </xf>
    <xf numFmtId="0" fontId="7" fillId="4" borderId="31" xfId="0" applyFont="1" applyFill="1" applyBorder="1" applyAlignment="1">
      <alignment horizontal="center" vertical="center" wrapText="1"/>
    </xf>
    <xf numFmtId="0" fontId="7" fillId="8" borderId="32" xfId="0" applyFont="1" applyFill="1" applyBorder="1" applyAlignment="1">
      <alignment horizontal="center" vertical="center" wrapText="1"/>
    </xf>
    <xf numFmtId="0" fontId="7" fillId="8" borderId="30" xfId="0" applyFont="1" applyFill="1" applyBorder="1" applyAlignment="1">
      <alignment horizontal="center" vertical="center" wrapText="1"/>
    </xf>
    <xf numFmtId="0" fontId="7" fillId="8" borderId="3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shrinkToFit="1"/>
    </xf>
    <xf numFmtId="0" fontId="2" fillId="0" borderId="1" xfId="0" applyNumberFormat="1" applyFont="1" applyFill="1" applyBorder="1" applyAlignment="1">
      <alignment horizontal="center" vertical="center" shrinkToFit="1"/>
    </xf>
    <xf numFmtId="0" fontId="2" fillId="0" borderId="1" xfId="0" applyFont="1" applyFill="1" applyBorder="1" applyAlignment="1">
      <alignment horizontal="center" vertical="center" shrinkToFit="1"/>
    </xf>
    <xf numFmtId="0" fontId="2" fillId="0" borderId="14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7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7" fillId="6" borderId="30" xfId="0" applyFont="1" applyFill="1" applyBorder="1" applyAlignment="1">
      <alignment horizontal="center" vertical="center"/>
    </xf>
    <xf numFmtId="0" fontId="7" fillId="6" borderId="30" xfId="0" applyFont="1" applyFill="1" applyBorder="1" applyAlignment="1">
      <alignment horizontal="center" vertical="center" wrapText="1"/>
    </xf>
    <xf numFmtId="0" fontId="7" fillId="6" borderId="38" xfId="0" applyFont="1" applyFill="1" applyBorder="1" applyAlignment="1">
      <alignment horizontal="center" vertical="center" wrapText="1"/>
    </xf>
    <xf numFmtId="0" fontId="7" fillId="6" borderId="29" xfId="0" applyFont="1" applyFill="1" applyBorder="1" applyAlignment="1">
      <alignment horizontal="center" vertical="center" wrapText="1"/>
    </xf>
    <xf numFmtId="0" fontId="7" fillId="6" borderId="31" xfId="0" applyFont="1" applyFill="1" applyBorder="1" applyAlignment="1">
      <alignment horizontal="center" vertical="center" wrapText="1"/>
    </xf>
    <xf numFmtId="49" fontId="5" fillId="0" borderId="39" xfId="0" applyNumberFormat="1" applyFont="1" applyFill="1" applyBorder="1" applyAlignment="1">
      <alignment horizontal="center" vertical="center" wrapText="1"/>
    </xf>
    <xf numFmtId="0" fontId="2" fillId="0" borderId="39" xfId="0" applyNumberFormat="1" applyFont="1" applyFill="1" applyBorder="1" applyAlignment="1">
      <alignment horizontal="center" vertical="center"/>
    </xf>
    <xf numFmtId="0" fontId="7" fillId="7" borderId="30" xfId="0" applyFont="1" applyFill="1" applyBorder="1" applyAlignment="1">
      <alignment horizontal="center" vertical="center"/>
    </xf>
    <xf numFmtId="0" fontId="7" fillId="7" borderId="30" xfId="0" applyFont="1" applyFill="1" applyBorder="1" applyAlignment="1">
      <alignment horizontal="center" vertical="center" wrapText="1"/>
    </xf>
    <xf numFmtId="0" fontId="7" fillId="7" borderId="38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26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horizontal="center" vertical="center" wrapText="1"/>
    </xf>
    <xf numFmtId="0" fontId="2" fillId="0" borderId="40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 wrapText="1"/>
    </xf>
    <xf numFmtId="0" fontId="2" fillId="0" borderId="22" xfId="0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49" fontId="5" fillId="0" borderId="3" xfId="0" applyNumberFormat="1" applyFont="1" applyFill="1" applyBorder="1" applyAlignment="1">
      <alignment horizontal="center" vertical="center" wrapText="1"/>
    </xf>
    <xf numFmtId="49" fontId="5" fillId="4" borderId="3" xfId="0" applyNumberFormat="1" applyFont="1" applyFill="1" applyBorder="1" applyAlignment="1">
      <alignment horizontal="center" vertical="center" wrapText="1"/>
    </xf>
    <xf numFmtId="0" fontId="0" fillId="0" borderId="0" xfId="0" applyBorder="1">
      <alignment vertical="center"/>
    </xf>
    <xf numFmtId="0" fontId="8" fillId="0" borderId="0" xfId="0" applyFont="1" applyBorder="1">
      <alignment vertical="center"/>
    </xf>
    <xf numFmtId="0" fontId="8" fillId="0" borderId="0" xfId="0" applyFont="1" applyFill="1" applyBorder="1">
      <alignment vertical="center"/>
    </xf>
    <xf numFmtId="0" fontId="9" fillId="0" borderId="0" xfId="0" applyFont="1" applyBorder="1">
      <alignment vertical="center"/>
    </xf>
    <xf numFmtId="0" fontId="0" fillId="10" borderId="0" xfId="0" applyFill="1" applyBorder="1">
      <alignment vertical="center"/>
    </xf>
    <xf numFmtId="0" fontId="8" fillId="10" borderId="0" xfId="0" applyFont="1" applyFill="1" applyBorder="1">
      <alignment vertical="center"/>
    </xf>
    <xf numFmtId="0" fontId="0" fillId="0" borderId="0" xfId="0" applyBorder="1" applyAlignment="1">
      <alignment horizontal="center" vertical="center"/>
    </xf>
    <xf numFmtId="0" fontId="0" fillId="11" borderId="0" xfId="0" applyFill="1" applyBorder="1">
      <alignment vertical="center"/>
    </xf>
    <xf numFmtId="0" fontId="0" fillId="12" borderId="0" xfId="0" applyFill="1" applyBorder="1">
      <alignment vertical="center"/>
    </xf>
    <xf numFmtId="0" fontId="0" fillId="13" borderId="0" xfId="0" applyFill="1" applyBorder="1">
      <alignment vertical="center"/>
    </xf>
    <xf numFmtId="0" fontId="17" fillId="0" borderId="0" xfId="0" applyFont="1" applyBorder="1" applyAlignment="1">
      <alignment horizontal="center" vertical="center"/>
    </xf>
    <xf numFmtId="0" fontId="0" fillId="0" borderId="0" xfId="0" applyBorder="1" applyAlignment="1">
      <alignment vertical="center" wrapText="1"/>
    </xf>
    <xf numFmtId="0" fontId="8" fillId="0" borderId="0" xfId="0" applyFont="1" applyBorder="1" applyAlignment="1">
      <alignment vertical="center" wrapText="1"/>
    </xf>
    <xf numFmtId="0" fontId="0" fillId="0" borderId="0" xfId="0" applyBorder="1" applyAlignment="1">
      <alignment horizontal="left" vertical="center"/>
    </xf>
    <xf numFmtId="0" fontId="0" fillId="12" borderId="0" xfId="0" applyFill="1" applyBorder="1" applyAlignment="1">
      <alignment horizontal="left" vertical="center"/>
    </xf>
    <xf numFmtId="0" fontId="0" fillId="13" borderId="0" xfId="0" applyFill="1" applyBorder="1" applyAlignment="1">
      <alignment horizontal="left" vertical="center"/>
    </xf>
    <xf numFmtId="0" fontId="0" fillId="0" borderId="0" xfId="0" applyFill="1" applyBorder="1" applyAlignment="1">
      <alignment horizontal="left" vertical="center"/>
    </xf>
    <xf numFmtId="49" fontId="5" fillId="10" borderId="43" xfId="0" applyNumberFormat="1" applyFont="1" applyFill="1" applyBorder="1" applyAlignment="1">
      <alignment horizontal="center" vertical="center" wrapText="1"/>
    </xf>
    <xf numFmtId="49" fontId="5" fillId="10" borderId="44" xfId="0" applyNumberFormat="1" applyFont="1" applyFill="1" applyBorder="1" applyAlignment="1">
      <alignment horizontal="center" vertical="center" wrapText="1"/>
    </xf>
    <xf numFmtId="49" fontId="5" fillId="10" borderId="45" xfId="0" applyNumberFormat="1" applyFont="1" applyFill="1" applyBorder="1" applyAlignment="1">
      <alignment horizontal="center" vertical="center" wrapText="1"/>
    </xf>
    <xf numFmtId="49" fontId="5" fillId="11" borderId="42" xfId="0" applyNumberFormat="1" applyFont="1" applyFill="1" applyBorder="1" applyAlignment="1">
      <alignment horizontal="center" vertical="center" wrapText="1"/>
    </xf>
    <xf numFmtId="49" fontId="5" fillId="0" borderId="7" xfId="0" applyNumberFormat="1" applyFont="1" applyFill="1" applyBorder="1" applyAlignment="1">
      <alignment horizontal="center" vertical="center" wrapText="1"/>
    </xf>
    <xf numFmtId="49" fontId="5" fillId="11" borderId="4" xfId="0" applyNumberFormat="1" applyFont="1" applyFill="1" applyBorder="1" applyAlignment="1">
      <alignment horizontal="center" vertical="center" wrapText="1"/>
    </xf>
    <xf numFmtId="0" fontId="7" fillId="7" borderId="1" xfId="0" applyFont="1" applyFill="1" applyBorder="1" applyAlignment="1">
      <alignment horizontal="center" vertical="center"/>
    </xf>
    <xf numFmtId="0" fontId="7" fillId="7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8" fillId="7" borderId="1" xfId="0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 wrapText="1"/>
    </xf>
    <xf numFmtId="0" fontId="7" fillId="8" borderId="1" xfId="0" applyFont="1" applyFill="1" applyBorder="1" applyAlignment="1">
      <alignment horizontal="center" vertical="center" wrapText="1"/>
    </xf>
    <xf numFmtId="178" fontId="2" fillId="0" borderId="1" xfId="0" applyNumberFormat="1" applyFont="1" applyBorder="1" applyAlignment="1">
      <alignment horizontal="center" vertical="center" shrinkToFit="1"/>
    </xf>
    <xf numFmtId="0" fontId="2" fillId="0" borderId="1" xfId="0" applyNumberFormat="1" applyFont="1" applyBorder="1" applyAlignment="1">
      <alignment horizontal="center" vertical="center"/>
    </xf>
    <xf numFmtId="0" fontId="2" fillId="0" borderId="1" xfId="0" applyFont="1" applyBorder="1">
      <alignment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shrinkToFit="1"/>
    </xf>
    <xf numFmtId="0" fontId="27" fillId="0" borderId="0" xfId="0" applyFont="1">
      <alignment vertical="center"/>
    </xf>
    <xf numFmtId="0" fontId="2" fillId="0" borderId="1" xfId="0" applyFont="1" applyFill="1" applyBorder="1" applyAlignment="1">
      <alignment horizontal="center" vertical="center"/>
    </xf>
    <xf numFmtId="49" fontId="25" fillId="0" borderId="1" xfId="0" applyNumberFormat="1" applyFont="1" applyFill="1" applyBorder="1" applyAlignment="1">
      <alignment horizontal="center" vertical="center"/>
    </xf>
    <xf numFmtId="49" fontId="26" fillId="0" borderId="1" xfId="0" applyNumberFormat="1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 wrapText="1"/>
    </xf>
    <xf numFmtId="0" fontId="7" fillId="9" borderId="1" xfId="0" applyFont="1" applyFill="1" applyBorder="1" applyAlignment="1">
      <alignment horizontal="center" vertical="center"/>
    </xf>
    <xf numFmtId="0" fontId="7" fillId="9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>
      <alignment vertic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7" xfId="0" applyFont="1" applyFill="1" applyBorder="1" applyAlignment="1">
      <alignment horizontal="center" vertical="center"/>
    </xf>
    <xf numFmtId="0" fontId="0" fillId="0" borderId="60" xfId="0" applyBorder="1">
      <alignment vertical="center"/>
    </xf>
    <xf numFmtId="0" fontId="0" fillId="0" borderId="61" xfId="0" applyBorder="1">
      <alignment vertical="center"/>
    </xf>
    <xf numFmtId="0" fontId="0" fillId="0" borderId="62" xfId="0" applyBorder="1">
      <alignment vertical="center"/>
    </xf>
    <xf numFmtId="0" fontId="0" fillId="0" borderId="49" xfId="0" applyBorder="1">
      <alignment vertical="center"/>
    </xf>
    <xf numFmtId="0" fontId="0" fillId="0" borderId="50" xfId="0" applyBorder="1">
      <alignment vertical="center"/>
    </xf>
    <xf numFmtId="0" fontId="0" fillId="0" borderId="63" xfId="0" applyBorder="1">
      <alignment vertical="center"/>
    </xf>
    <xf numFmtId="0" fontId="0" fillId="0" borderId="41" xfId="0" applyBorder="1">
      <alignment vertical="center"/>
    </xf>
    <xf numFmtId="0" fontId="0" fillId="0" borderId="64" xfId="0" applyBorder="1">
      <alignment vertical="center"/>
    </xf>
    <xf numFmtId="0" fontId="33" fillId="0" borderId="0" xfId="0" applyFont="1" applyBorder="1">
      <alignment vertical="center"/>
    </xf>
    <xf numFmtId="0" fontId="8" fillId="0" borderId="0" xfId="0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 shrinkToFit="1"/>
    </xf>
    <xf numFmtId="0" fontId="0" fillId="0" borderId="0" xfId="0" applyFill="1" applyBorder="1">
      <alignment vertical="center"/>
    </xf>
    <xf numFmtId="0" fontId="0" fillId="0" borderId="0" xfId="0" applyFill="1" applyBorder="1" applyAlignment="1">
      <alignment horizontal="center" vertical="center"/>
    </xf>
    <xf numFmtId="0" fontId="8" fillId="0" borderId="0" xfId="0" applyFont="1" applyBorder="1" applyAlignment="1">
      <alignment vertical="center"/>
    </xf>
    <xf numFmtId="0" fontId="8" fillId="15" borderId="0" xfId="0" applyFont="1" applyFill="1" applyBorder="1" applyAlignment="1">
      <alignment vertical="center"/>
    </xf>
    <xf numFmtId="0" fontId="8" fillId="15" borderId="0" xfId="0" applyFont="1" applyFill="1" applyBorder="1">
      <alignment vertical="center"/>
    </xf>
    <xf numFmtId="0" fontId="9" fillId="0" borderId="0" xfId="0" applyFont="1" applyBorder="1" applyAlignment="1">
      <alignment horizontal="left" vertical="center"/>
    </xf>
    <xf numFmtId="0" fontId="32" fillId="0" borderId="0" xfId="3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30" fillId="0" borderId="0" xfId="0" applyFont="1" applyBorder="1" applyAlignment="1">
      <alignment horizontal="center" vertical="center"/>
    </xf>
    <xf numFmtId="0" fontId="30" fillId="0" borderId="50" xfId="0" applyFont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28" fillId="0" borderId="1" xfId="0" applyFont="1" applyBorder="1" applyAlignment="1">
      <alignment horizontal="left" vertical="center" wrapText="1"/>
    </xf>
    <xf numFmtId="0" fontId="7" fillId="8" borderId="1" xfId="0" applyFont="1" applyFill="1" applyBorder="1" applyAlignment="1">
      <alignment horizontal="center" vertical="center"/>
    </xf>
    <xf numFmtId="0" fontId="7" fillId="7" borderId="1" xfId="0" applyFont="1" applyFill="1" applyBorder="1" applyAlignment="1">
      <alignment horizontal="center" vertical="center"/>
    </xf>
    <xf numFmtId="0" fontId="7" fillId="7" borderId="1" xfId="0" applyFont="1" applyFill="1" applyBorder="1" applyAlignment="1">
      <alignment horizontal="center" vertical="center" wrapText="1"/>
    </xf>
    <xf numFmtId="0" fontId="29" fillId="14" borderId="0" xfId="0" applyFont="1" applyFill="1" applyBorder="1" applyAlignment="1">
      <alignment horizontal="left" vertical="center"/>
    </xf>
    <xf numFmtId="0" fontId="7" fillId="4" borderId="1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 wrapText="1"/>
    </xf>
    <xf numFmtId="0" fontId="7" fillId="6" borderId="1" xfId="0" applyFont="1" applyFill="1" applyBorder="1" applyAlignment="1">
      <alignment horizontal="center" vertical="center"/>
    </xf>
    <xf numFmtId="0" fontId="7" fillId="9" borderId="1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left" vertical="top" wrapText="1"/>
    </xf>
    <xf numFmtId="0" fontId="17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 wrapText="1"/>
    </xf>
    <xf numFmtId="0" fontId="34" fillId="0" borderId="65" xfId="0" applyFont="1" applyBorder="1" applyAlignment="1">
      <alignment horizontal="left" vertical="center" wrapText="1"/>
    </xf>
    <xf numFmtId="0" fontId="34" fillId="0" borderId="66" xfId="0" applyFont="1" applyBorder="1" applyAlignment="1">
      <alignment horizontal="left" vertical="center" wrapText="1"/>
    </xf>
    <xf numFmtId="0" fontId="34" fillId="0" borderId="67" xfId="0" applyFont="1" applyBorder="1" applyAlignment="1">
      <alignment horizontal="left" vertical="center" wrapText="1"/>
    </xf>
    <xf numFmtId="0" fontId="0" fillId="11" borderId="0" xfId="0" applyFill="1" applyBorder="1" applyAlignment="1">
      <alignment horizontal="left" vertical="center"/>
    </xf>
    <xf numFmtId="0" fontId="0" fillId="10" borderId="0" xfId="0" applyFill="1" applyBorder="1" applyAlignment="1">
      <alignment horizontal="left" vertical="center"/>
    </xf>
    <xf numFmtId="0" fontId="7" fillId="8" borderId="6" xfId="0" applyFont="1" applyFill="1" applyBorder="1" applyAlignment="1">
      <alignment horizontal="center" vertical="center"/>
    </xf>
    <xf numFmtId="0" fontId="7" fillId="8" borderId="3" xfId="0" applyFont="1" applyFill="1" applyBorder="1" applyAlignment="1">
      <alignment horizontal="center" vertical="center"/>
    </xf>
    <xf numFmtId="0" fontId="7" fillId="8" borderId="2" xfId="0" applyFont="1" applyFill="1" applyBorder="1" applyAlignment="1">
      <alignment horizontal="center" vertical="center"/>
    </xf>
    <xf numFmtId="0" fontId="7" fillId="8" borderId="13" xfId="0" applyFont="1" applyFill="1" applyBorder="1" applyAlignment="1">
      <alignment horizontal="center" vertical="center"/>
    </xf>
    <xf numFmtId="0" fontId="7" fillId="8" borderId="10" xfId="0" applyFont="1" applyFill="1" applyBorder="1" applyAlignment="1">
      <alignment horizontal="center" vertical="center"/>
    </xf>
    <xf numFmtId="0" fontId="7" fillId="8" borderId="11" xfId="0" applyFont="1" applyFill="1" applyBorder="1" applyAlignment="1">
      <alignment horizontal="center" vertical="center"/>
    </xf>
    <xf numFmtId="0" fontId="7" fillId="7" borderId="19" xfId="0" applyFont="1" applyFill="1" applyBorder="1" applyAlignment="1">
      <alignment horizontal="center" vertical="center"/>
    </xf>
    <xf numFmtId="0" fontId="7" fillId="7" borderId="14" xfId="0" applyFont="1" applyFill="1" applyBorder="1" applyAlignment="1">
      <alignment horizontal="center" vertical="center"/>
    </xf>
    <xf numFmtId="0" fontId="7" fillId="7" borderId="29" xfId="0" applyFont="1" applyFill="1" applyBorder="1" applyAlignment="1">
      <alignment horizontal="center" vertical="center"/>
    </xf>
    <xf numFmtId="0" fontId="7" fillId="7" borderId="20" xfId="0" applyFont="1" applyFill="1" applyBorder="1" applyAlignment="1">
      <alignment horizontal="center" vertical="center"/>
    </xf>
    <xf numFmtId="0" fontId="7" fillId="7" borderId="33" xfId="0" applyFont="1" applyFill="1" applyBorder="1" applyAlignment="1">
      <alignment horizontal="center" vertical="center"/>
    </xf>
    <xf numFmtId="0" fontId="7" fillId="7" borderId="20" xfId="0" applyFont="1" applyFill="1" applyBorder="1" applyAlignment="1">
      <alignment horizontal="center" vertical="center" wrapText="1"/>
    </xf>
    <xf numFmtId="0" fontId="7" fillId="7" borderId="30" xfId="0" applyFont="1" applyFill="1" applyBorder="1" applyAlignment="1">
      <alignment horizontal="center" vertical="center"/>
    </xf>
    <xf numFmtId="0" fontId="7" fillId="7" borderId="4" xfId="0" applyFont="1" applyFill="1" applyBorder="1" applyAlignment="1">
      <alignment horizontal="center" vertical="center"/>
    </xf>
    <xf numFmtId="0" fontId="7" fillId="7" borderId="34" xfId="0" applyFont="1" applyFill="1" applyBorder="1" applyAlignment="1">
      <alignment horizontal="center" vertical="center"/>
    </xf>
    <xf numFmtId="0" fontId="7" fillId="7" borderId="4" xfId="0" applyFont="1" applyFill="1" applyBorder="1" applyAlignment="1">
      <alignment horizontal="center" vertical="center" wrapText="1"/>
    </xf>
    <xf numFmtId="0" fontId="7" fillId="7" borderId="34" xfId="0" applyFont="1" applyFill="1" applyBorder="1" applyAlignment="1">
      <alignment horizontal="center" vertical="center" wrapText="1"/>
    </xf>
    <xf numFmtId="0" fontId="7" fillId="7" borderId="25" xfId="0" applyFont="1" applyFill="1" applyBorder="1" applyAlignment="1">
      <alignment horizontal="center" vertical="center" wrapText="1"/>
    </xf>
    <xf numFmtId="0" fontId="7" fillId="7" borderId="35" xfId="0" applyFont="1" applyFill="1" applyBorder="1" applyAlignment="1">
      <alignment horizontal="center" vertical="center" wrapText="1"/>
    </xf>
    <xf numFmtId="0" fontId="7" fillId="4" borderId="12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4" borderId="3" xfId="0" applyFont="1" applyFill="1" applyBorder="1" applyAlignment="1">
      <alignment horizontal="center" vertical="center"/>
    </xf>
    <xf numFmtId="0" fontId="2" fillId="0" borderId="41" xfId="0" applyFont="1" applyBorder="1" applyAlignment="1">
      <alignment horizontal="left" vertical="top" wrapText="1"/>
    </xf>
    <xf numFmtId="0" fontId="7" fillId="4" borderId="9" xfId="0" applyFont="1" applyFill="1" applyBorder="1" applyAlignment="1">
      <alignment horizontal="center" vertical="center"/>
    </xf>
    <xf numFmtId="0" fontId="7" fillId="4" borderId="10" xfId="0" applyFont="1" applyFill="1" applyBorder="1" applyAlignment="1">
      <alignment horizontal="center" vertical="center"/>
    </xf>
    <xf numFmtId="0" fontId="7" fillId="4" borderId="11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center" vertical="center"/>
    </xf>
    <xf numFmtId="0" fontId="7" fillId="4" borderId="13" xfId="0" applyFont="1" applyFill="1" applyBorder="1" applyAlignment="1">
      <alignment horizontal="center" vertical="center"/>
    </xf>
    <xf numFmtId="0" fontId="2" fillId="0" borderId="46" xfId="0" applyFont="1" applyFill="1" applyBorder="1" applyAlignment="1">
      <alignment horizontal="center" vertical="center"/>
    </xf>
    <xf numFmtId="0" fontId="2" fillId="0" borderId="47" xfId="0" applyFont="1" applyFill="1" applyBorder="1" applyAlignment="1">
      <alignment horizontal="center" vertical="center"/>
    </xf>
    <xf numFmtId="0" fontId="2" fillId="0" borderId="48" xfId="0" applyFont="1" applyFill="1" applyBorder="1" applyAlignment="1">
      <alignment horizontal="center" vertical="center"/>
    </xf>
    <xf numFmtId="0" fontId="2" fillId="0" borderId="49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50" xfId="0" applyFont="1" applyFill="1" applyBorder="1" applyAlignment="1">
      <alignment horizontal="center" vertical="center"/>
    </xf>
    <xf numFmtId="0" fontId="2" fillId="0" borderId="51" xfId="0" applyFont="1" applyFill="1" applyBorder="1" applyAlignment="1">
      <alignment horizontal="center" vertical="center"/>
    </xf>
    <xf numFmtId="0" fontId="2" fillId="0" borderId="52" xfId="0" applyFont="1" applyFill="1" applyBorder="1" applyAlignment="1">
      <alignment horizontal="center" vertical="center"/>
    </xf>
    <xf numFmtId="0" fontId="2" fillId="0" borderId="53" xfId="0" applyFont="1" applyFill="1" applyBorder="1" applyAlignment="1">
      <alignment horizontal="center" vertical="center"/>
    </xf>
    <xf numFmtId="0" fontId="2" fillId="0" borderId="54" xfId="0" applyFont="1" applyFill="1" applyBorder="1" applyAlignment="1">
      <alignment horizontal="center" vertical="center"/>
    </xf>
    <xf numFmtId="0" fontId="2" fillId="0" borderId="55" xfId="0" applyFont="1" applyFill="1" applyBorder="1" applyAlignment="1">
      <alignment horizontal="center" vertical="center"/>
    </xf>
    <xf numFmtId="0" fontId="2" fillId="0" borderId="56" xfId="0" applyFont="1" applyFill="1" applyBorder="1" applyAlignment="1">
      <alignment horizontal="center" vertical="center"/>
    </xf>
    <xf numFmtId="0" fontId="2" fillId="0" borderId="57" xfId="0" applyFont="1" applyFill="1" applyBorder="1" applyAlignment="1">
      <alignment horizontal="center" vertical="center"/>
    </xf>
    <xf numFmtId="0" fontId="2" fillId="0" borderId="58" xfId="0" applyFont="1" applyFill="1" applyBorder="1" applyAlignment="1">
      <alignment horizontal="center" vertical="center"/>
    </xf>
    <xf numFmtId="0" fontId="2" fillId="0" borderId="59" xfId="0" applyFont="1" applyFill="1" applyBorder="1" applyAlignment="1">
      <alignment horizontal="center" vertical="center"/>
    </xf>
    <xf numFmtId="0" fontId="7" fillId="8" borderId="37" xfId="0" applyFont="1" applyFill="1" applyBorder="1" applyAlignment="1">
      <alignment horizontal="center" vertical="center"/>
    </xf>
    <xf numFmtId="0" fontId="7" fillId="8" borderId="20" xfId="0" applyFont="1" applyFill="1" applyBorder="1" applyAlignment="1">
      <alignment horizontal="center" vertical="center"/>
    </xf>
    <xf numFmtId="0" fontId="7" fillId="8" borderId="33" xfId="0" applyFont="1" applyFill="1" applyBorder="1" applyAlignment="1">
      <alignment horizontal="center" vertical="center"/>
    </xf>
    <xf numFmtId="0" fontId="7" fillId="6" borderId="9" xfId="0" applyFont="1" applyFill="1" applyBorder="1" applyAlignment="1">
      <alignment horizontal="center" vertical="center"/>
    </xf>
    <xf numFmtId="0" fontId="7" fillId="6" borderId="10" xfId="0" applyFont="1" applyFill="1" applyBorder="1" applyAlignment="1">
      <alignment horizontal="center" vertical="center"/>
    </xf>
    <xf numFmtId="0" fontId="7" fillId="6" borderId="11" xfId="0" applyFont="1" applyFill="1" applyBorder="1" applyAlignment="1">
      <alignment horizontal="center" vertical="center"/>
    </xf>
    <xf numFmtId="0" fontId="7" fillId="6" borderId="19" xfId="0" applyFont="1" applyFill="1" applyBorder="1" applyAlignment="1">
      <alignment horizontal="center" vertical="center"/>
    </xf>
    <xf numFmtId="0" fontId="7" fillId="6" borderId="29" xfId="0" applyFont="1" applyFill="1" applyBorder="1" applyAlignment="1">
      <alignment horizontal="center" vertical="center"/>
    </xf>
    <xf numFmtId="0" fontId="7" fillId="6" borderId="20" xfId="0" applyFont="1" applyFill="1" applyBorder="1" applyAlignment="1">
      <alignment horizontal="center" vertical="center"/>
    </xf>
    <xf numFmtId="0" fontId="7" fillId="6" borderId="30" xfId="0" applyFont="1" applyFill="1" applyBorder="1" applyAlignment="1">
      <alignment horizontal="center" vertical="center"/>
    </xf>
    <xf numFmtId="0" fontId="7" fillId="6" borderId="4" xfId="0" applyFont="1" applyFill="1" applyBorder="1" applyAlignment="1">
      <alignment horizontal="center" vertical="center"/>
    </xf>
    <xf numFmtId="0" fontId="7" fillId="6" borderId="21" xfId="0" applyFont="1" applyFill="1" applyBorder="1" applyAlignment="1">
      <alignment horizontal="center" vertical="center"/>
    </xf>
    <xf numFmtId="0" fontId="7" fillId="6" borderId="36" xfId="0" applyFont="1" applyFill="1" applyBorder="1" applyAlignment="1">
      <alignment horizontal="center" vertical="center" wrapText="1"/>
    </xf>
    <xf numFmtId="0" fontId="7" fillId="6" borderId="7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7" xfId="0" applyFont="1" applyFill="1" applyBorder="1" applyAlignment="1">
      <alignment horizontal="center" vertical="center"/>
    </xf>
    <xf numFmtId="0" fontId="7" fillId="4" borderId="19" xfId="0" applyFont="1" applyFill="1" applyBorder="1" applyAlignment="1">
      <alignment horizontal="center" vertical="center"/>
    </xf>
    <xf numFmtId="0" fontId="7" fillId="4" borderId="20" xfId="0" applyFont="1" applyFill="1" applyBorder="1" applyAlignment="1">
      <alignment horizontal="center" vertical="center"/>
    </xf>
    <xf numFmtId="0" fontId="7" fillId="4" borderId="33" xfId="0" applyFont="1" applyFill="1" applyBorder="1" applyAlignment="1">
      <alignment horizontal="center" vertical="center"/>
    </xf>
    <xf numFmtId="0" fontId="7" fillId="7" borderId="24" xfId="0" applyFont="1" applyFill="1" applyBorder="1" applyAlignment="1">
      <alignment horizontal="center" vertical="center"/>
    </xf>
    <xf numFmtId="0" fontId="7" fillId="7" borderId="21" xfId="0" applyFont="1" applyFill="1" applyBorder="1" applyAlignment="1">
      <alignment horizontal="center" vertical="center"/>
    </xf>
    <xf numFmtId="0" fontId="7" fillId="7" borderId="36" xfId="0" applyFont="1" applyFill="1" applyBorder="1" applyAlignment="1">
      <alignment horizontal="center" vertical="center"/>
    </xf>
  </cellXfs>
  <cellStyles count="4">
    <cellStyle name="쉼표 [0]" xfId="2" builtinId="6"/>
    <cellStyle name="쉼표 [0] 2" xfId="1" xr:uid="{00000000-0005-0000-0000-000001000000}"/>
    <cellStyle name="표준" xfId="0" builtinId="0"/>
    <cellStyle name="하이퍼링크" xfId="3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21</xdr:row>
      <xdr:rowOff>0</xdr:rowOff>
    </xdr:from>
    <xdr:to>
      <xdr:col>14</xdr:col>
      <xdr:colOff>0</xdr:colOff>
      <xdr:row>25</xdr:row>
      <xdr:rowOff>200025</xdr:rowOff>
    </xdr:to>
    <xdr:sp macro="" textlink="">
      <xdr:nvSpPr>
        <xdr:cNvPr id="2" name="직사각형 1">
          <a:extLst>
            <a:ext uri="{FF2B5EF4-FFF2-40B4-BE49-F238E27FC236}">
              <a16:creationId xmlns:a16="http://schemas.microsoft.com/office/drawing/2014/main" id="{7832B44A-86B2-49DE-AC7C-DB2CE6D1BBA6}"/>
            </a:ext>
          </a:extLst>
        </xdr:cNvPr>
        <xdr:cNvSpPr/>
      </xdr:nvSpPr>
      <xdr:spPr>
        <a:xfrm>
          <a:off x="9525" y="5124450"/>
          <a:ext cx="9591675" cy="1057275"/>
        </a:xfrm>
        <a:prstGeom prst="rect">
          <a:avLst/>
        </a:prstGeom>
        <a:solidFill>
          <a:srgbClr val="3363FD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ko-KR" altLang="en-US" sz="1100">
              <a:solidFill>
                <a:schemeClr val="bg1"/>
              </a:solidFill>
              <a:latin typeface="HY헤드라인M" panose="02030600000101010101" pitchFamily="18" charset="-127"/>
              <a:ea typeface="HY헤드라인M" panose="02030600000101010101" pitchFamily="18" charset="-127"/>
            </a:rPr>
            <a:t> </a:t>
          </a:r>
          <a:endParaRPr lang="en-US" altLang="ko-KR" sz="1100">
            <a:solidFill>
              <a:schemeClr val="bg1"/>
            </a:solidFill>
            <a:latin typeface="HY헤드라인M" panose="02030600000101010101" pitchFamily="18" charset="-127"/>
            <a:ea typeface="HY헤드라인M" panose="02030600000101010101" pitchFamily="18" charset="-127"/>
          </a:endParaRPr>
        </a:p>
        <a:p>
          <a:pPr algn="ctr"/>
          <a:r>
            <a:rPr lang="en-US" altLang="ko-KR" sz="2800">
              <a:solidFill>
                <a:schemeClr val="bg1"/>
              </a:solidFill>
              <a:latin typeface="HY헤드라인M" panose="02030600000101010101" pitchFamily="18" charset="-127"/>
              <a:ea typeface="HY헤드라인M" panose="02030600000101010101" pitchFamily="18" charset="-127"/>
            </a:rPr>
            <a:t>2024</a:t>
          </a:r>
          <a:r>
            <a:rPr lang="ko-KR" altLang="en-US" sz="2800">
              <a:solidFill>
                <a:schemeClr val="bg1"/>
              </a:solidFill>
              <a:latin typeface="HY헤드라인M" panose="02030600000101010101" pitchFamily="18" charset="-127"/>
              <a:ea typeface="HY헤드라인M" panose="02030600000101010101" pitchFamily="18" charset="-127"/>
            </a:rPr>
            <a:t>학년도 강원대학교 전형결과 안내</a:t>
          </a:r>
        </a:p>
      </xdr:txBody>
    </xdr:sp>
    <xdr:clientData/>
  </xdr:twoCellAnchor>
  <xdr:twoCellAnchor editAs="oneCell">
    <xdr:from>
      <xdr:col>0</xdr:col>
      <xdr:colOff>1</xdr:colOff>
      <xdr:row>0</xdr:row>
      <xdr:rowOff>0</xdr:rowOff>
    </xdr:from>
    <xdr:to>
      <xdr:col>14</xdr:col>
      <xdr:colOff>1</xdr:colOff>
      <xdr:row>21</xdr:row>
      <xdr:rowOff>74413</xdr:rowOff>
    </xdr:to>
    <xdr:pic>
      <xdr:nvPicPr>
        <xdr:cNvPr id="3" name="그림 2">
          <a:extLst>
            <a:ext uri="{FF2B5EF4-FFF2-40B4-BE49-F238E27FC236}">
              <a16:creationId xmlns:a16="http://schemas.microsoft.com/office/drawing/2014/main" id="{8677EE2C-88E1-48E3-989F-CFAAE51359B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23103"/>
        <a:stretch/>
      </xdr:blipFill>
      <xdr:spPr>
        <a:xfrm>
          <a:off x="1" y="0"/>
          <a:ext cx="9601200" cy="5027413"/>
        </a:xfrm>
        <a:prstGeom prst="rect">
          <a:avLst/>
        </a:prstGeom>
      </xdr:spPr>
    </xdr:pic>
    <xdr:clientData/>
  </xdr:twoCellAnchor>
  <xdr:twoCellAnchor editAs="oneCell">
    <xdr:from>
      <xdr:col>19</xdr:col>
      <xdr:colOff>323850</xdr:colOff>
      <xdr:row>21</xdr:row>
      <xdr:rowOff>133350</xdr:rowOff>
    </xdr:from>
    <xdr:to>
      <xdr:col>21</xdr:col>
      <xdr:colOff>552450</xdr:colOff>
      <xdr:row>25</xdr:row>
      <xdr:rowOff>85725</xdr:rowOff>
    </xdr:to>
    <xdr:pic>
      <xdr:nvPicPr>
        <xdr:cNvPr id="4" name="그림 3">
          <a:extLst>
            <a:ext uri="{FF2B5EF4-FFF2-40B4-BE49-F238E27FC236}">
              <a16:creationId xmlns:a16="http://schemas.microsoft.com/office/drawing/2014/main" id="{C5E73D20-E739-47F0-80A9-146CBB929F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54050" y="5257800"/>
          <a:ext cx="1600200" cy="8096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26"/>
  <sheetViews>
    <sheetView tabSelected="1" zoomScaleNormal="100" workbookViewId="0">
      <selection activeCell="O2" sqref="O2:V3"/>
    </sheetView>
  </sheetViews>
  <sheetFormatPr defaultRowHeight="16.5"/>
  <sheetData>
    <row r="1" spans="1:22">
      <c r="A1" s="140"/>
      <c r="B1" s="141"/>
      <c r="C1" s="141"/>
      <c r="D1" s="141"/>
      <c r="E1" s="141"/>
      <c r="F1" s="141"/>
      <c r="G1" s="141"/>
      <c r="H1" s="141"/>
      <c r="I1" s="141"/>
      <c r="J1" s="141"/>
      <c r="K1" s="141"/>
      <c r="L1" s="141"/>
      <c r="M1" s="141"/>
      <c r="N1" s="141"/>
      <c r="O1" s="141"/>
      <c r="P1" s="141"/>
      <c r="Q1" s="141"/>
      <c r="R1" s="141"/>
      <c r="S1" s="141"/>
      <c r="T1" s="141"/>
      <c r="U1" s="141"/>
      <c r="V1" s="142"/>
    </row>
    <row r="2" spans="1:22">
      <c r="A2" s="143"/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159" t="s">
        <v>302</v>
      </c>
      <c r="P2" s="159"/>
      <c r="Q2" s="159"/>
      <c r="R2" s="159"/>
      <c r="S2" s="159"/>
      <c r="T2" s="159"/>
      <c r="U2" s="159"/>
      <c r="V2" s="160"/>
    </row>
    <row r="3" spans="1:22">
      <c r="A3" s="143"/>
      <c r="B3" s="88"/>
      <c r="C3" s="88"/>
      <c r="D3" s="88"/>
      <c r="E3" s="88"/>
      <c r="F3" s="88"/>
      <c r="G3" s="88"/>
      <c r="H3" s="88"/>
      <c r="I3" s="88"/>
      <c r="J3" s="88"/>
      <c r="K3" s="88"/>
      <c r="L3" s="88"/>
      <c r="M3" s="88"/>
      <c r="N3" s="88"/>
      <c r="O3" s="159"/>
      <c r="P3" s="159"/>
      <c r="Q3" s="159"/>
      <c r="R3" s="159"/>
      <c r="S3" s="159"/>
      <c r="T3" s="159"/>
      <c r="U3" s="159"/>
      <c r="V3" s="160"/>
    </row>
    <row r="4" spans="1:22">
      <c r="A4" s="143"/>
      <c r="B4" s="88"/>
      <c r="C4" s="88"/>
      <c r="D4" s="88"/>
      <c r="E4" s="88"/>
      <c r="F4" s="88"/>
      <c r="G4" s="88"/>
      <c r="H4" s="88"/>
      <c r="I4" s="88"/>
      <c r="J4" s="88"/>
      <c r="K4" s="88"/>
      <c r="L4" s="88"/>
      <c r="M4" s="88"/>
      <c r="N4" s="88"/>
      <c r="O4" s="88"/>
      <c r="P4" s="88"/>
      <c r="Q4" s="88"/>
      <c r="R4" s="88"/>
      <c r="S4" s="88"/>
      <c r="T4" s="88"/>
      <c r="U4" s="88"/>
      <c r="V4" s="144"/>
    </row>
    <row r="5" spans="1:22" ht="20.25">
      <c r="A5" s="143"/>
      <c r="B5" s="88"/>
      <c r="C5" s="88"/>
      <c r="D5" s="88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157" t="s">
        <v>303</v>
      </c>
      <c r="Q5" s="157"/>
      <c r="R5" s="157"/>
      <c r="S5" s="157"/>
      <c r="T5" s="157"/>
      <c r="U5" s="157"/>
      <c r="V5" s="144"/>
    </row>
    <row r="6" spans="1:22" ht="20.25">
      <c r="A6" s="143"/>
      <c r="B6" s="88"/>
      <c r="C6" s="88"/>
      <c r="D6" s="88"/>
      <c r="E6" s="88"/>
      <c r="F6" s="88"/>
      <c r="G6" s="88"/>
      <c r="H6" s="88"/>
      <c r="I6" s="88"/>
      <c r="J6" s="88"/>
      <c r="K6" s="88"/>
      <c r="L6" s="88"/>
      <c r="M6" s="88"/>
      <c r="N6" s="88"/>
      <c r="O6" s="88"/>
      <c r="P6" s="148"/>
      <c r="Q6" s="148"/>
      <c r="R6" s="148"/>
      <c r="S6" s="148"/>
      <c r="T6" s="148"/>
      <c r="U6" s="148"/>
      <c r="V6" s="144"/>
    </row>
    <row r="7" spans="1:22" ht="20.25">
      <c r="A7" s="143"/>
      <c r="B7" s="88"/>
      <c r="C7" s="88"/>
      <c r="D7" s="88"/>
      <c r="E7" s="88"/>
      <c r="F7" s="88"/>
      <c r="G7" s="88"/>
      <c r="H7" s="88"/>
      <c r="I7" s="88"/>
      <c r="J7" s="88"/>
      <c r="K7" s="88"/>
      <c r="L7" s="88"/>
      <c r="M7" s="88"/>
      <c r="N7" s="88"/>
      <c r="O7" s="88"/>
      <c r="P7" s="157" t="s">
        <v>304</v>
      </c>
      <c r="Q7" s="157"/>
      <c r="R7" s="157"/>
      <c r="S7" s="157"/>
      <c r="T7" s="157"/>
      <c r="U7" s="157"/>
      <c r="V7" s="144"/>
    </row>
    <row r="8" spans="1:22" ht="20.25">
      <c r="A8" s="143"/>
      <c r="B8" s="88"/>
      <c r="C8" s="88"/>
      <c r="D8" s="88"/>
      <c r="E8" s="88"/>
      <c r="F8" s="88"/>
      <c r="G8" s="88"/>
      <c r="H8" s="88"/>
      <c r="I8" s="88"/>
      <c r="J8" s="88"/>
      <c r="K8" s="88"/>
      <c r="L8" s="88"/>
      <c r="M8" s="88"/>
      <c r="N8" s="88"/>
      <c r="O8" s="88"/>
      <c r="P8" s="148"/>
      <c r="Q8" s="148"/>
      <c r="R8" s="148"/>
      <c r="S8" s="148"/>
      <c r="T8" s="148"/>
      <c r="U8" s="148"/>
      <c r="V8" s="144"/>
    </row>
    <row r="9" spans="1:22" ht="20.25">
      <c r="A9" s="143"/>
      <c r="B9" s="88"/>
      <c r="C9" s="88"/>
      <c r="D9" s="88"/>
      <c r="E9" s="88"/>
      <c r="F9" s="88"/>
      <c r="G9" s="88"/>
      <c r="H9" s="88"/>
      <c r="I9" s="88"/>
      <c r="J9" s="88"/>
      <c r="K9" s="88"/>
      <c r="L9" s="88"/>
      <c r="M9" s="88"/>
      <c r="N9" s="88"/>
      <c r="O9" s="88"/>
      <c r="P9" s="157" t="s">
        <v>305</v>
      </c>
      <c r="Q9" s="157"/>
      <c r="R9" s="157"/>
      <c r="S9" s="157"/>
      <c r="T9" s="157"/>
      <c r="U9" s="157"/>
      <c r="V9" s="144"/>
    </row>
    <row r="10" spans="1:22" ht="20.25">
      <c r="A10" s="143"/>
      <c r="B10" s="88"/>
      <c r="C10" s="88"/>
      <c r="D10" s="88"/>
      <c r="E10" s="88"/>
      <c r="F10" s="88"/>
      <c r="G10" s="88"/>
      <c r="H10" s="88"/>
      <c r="I10" s="88"/>
      <c r="J10" s="88"/>
      <c r="K10" s="88"/>
      <c r="L10" s="88"/>
      <c r="M10" s="88"/>
      <c r="N10" s="88"/>
      <c r="O10" s="88"/>
      <c r="P10" s="148"/>
      <c r="Q10" s="148"/>
      <c r="R10" s="148"/>
      <c r="S10" s="148"/>
      <c r="T10" s="148"/>
      <c r="U10" s="148"/>
      <c r="V10" s="144"/>
    </row>
    <row r="11" spans="1:22" ht="20.25">
      <c r="A11" s="143"/>
      <c r="B11" s="88"/>
      <c r="C11" s="88"/>
      <c r="D11" s="88"/>
      <c r="E11" s="88"/>
      <c r="F11" s="88"/>
      <c r="G11" s="88"/>
      <c r="H11" s="88"/>
      <c r="I11" s="88"/>
      <c r="J11" s="88"/>
      <c r="K11" s="88"/>
      <c r="L11" s="88"/>
      <c r="M11" s="88"/>
      <c r="N11" s="88"/>
      <c r="O11" s="88"/>
      <c r="P11" s="157" t="s">
        <v>307</v>
      </c>
      <c r="Q11" s="157"/>
      <c r="R11" s="157"/>
      <c r="S11" s="157"/>
      <c r="T11" s="157"/>
      <c r="U11" s="157"/>
      <c r="V11" s="144"/>
    </row>
    <row r="12" spans="1:22" ht="20.25">
      <c r="A12" s="143"/>
      <c r="B12" s="88"/>
      <c r="C12" s="88"/>
      <c r="D12" s="88"/>
      <c r="E12" s="88"/>
      <c r="F12" s="88"/>
      <c r="G12" s="88"/>
      <c r="H12" s="88"/>
      <c r="I12" s="88"/>
      <c r="J12" s="88"/>
      <c r="K12" s="88"/>
      <c r="L12" s="88"/>
      <c r="M12" s="88"/>
      <c r="N12" s="88"/>
      <c r="O12" s="88"/>
      <c r="P12" s="148"/>
      <c r="Q12" s="148"/>
      <c r="R12" s="148"/>
      <c r="S12" s="148"/>
      <c r="T12" s="148"/>
      <c r="U12" s="148"/>
      <c r="V12" s="144"/>
    </row>
    <row r="13" spans="1:22" ht="20.25">
      <c r="A13" s="143"/>
      <c r="B13" s="88"/>
      <c r="C13" s="88"/>
      <c r="D13" s="88"/>
      <c r="E13" s="88"/>
      <c r="F13" s="88"/>
      <c r="G13" s="88"/>
      <c r="H13" s="88"/>
      <c r="I13" s="88"/>
      <c r="J13" s="88"/>
      <c r="K13" s="88"/>
      <c r="L13" s="88"/>
      <c r="M13" s="88"/>
      <c r="N13" s="88"/>
      <c r="O13" s="88"/>
      <c r="P13" s="157" t="s">
        <v>306</v>
      </c>
      <c r="Q13" s="157"/>
      <c r="R13" s="157"/>
      <c r="S13" s="157"/>
      <c r="T13" s="157"/>
      <c r="U13" s="157"/>
      <c r="V13" s="144"/>
    </row>
    <row r="14" spans="1:22" ht="20.25">
      <c r="A14" s="143"/>
      <c r="B14" s="88"/>
      <c r="C14" s="88"/>
      <c r="D14" s="88"/>
      <c r="E14" s="88"/>
      <c r="F14" s="88"/>
      <c r="G14" s="88"/>
      <c r="H14" s="88"/>
      <c r="I14" s="88"/>
      <c r="J14" s="88"/>
      <c r="K14" s="88"/>
      <c r="L14" s="88"/>
      <c r="M14" s="88"/>
      <c r="N14" s="88"/>
      <c r="O14" s="88"/>
      <c r="P14" s="148"/>
      <c r="Q14" s="148"/>
      <c r="R14" s="148"/>
      <c r="S14" s="148"/>
      <c r="T14" s="148"/>
      <c r="U14" s="148"/>
      <c r="V14" s="144"/>
    </row>
    <row r="15" spans="1:22" ht="20.25">
      <c r="A15" s="143"/>
      <c r="B15" s="88"/>
      <c r="C15" s="88"/>
      <c r="D15" s="88"/>
      <c r="E15" s="88"/>
      <c r="F15" s="88"/>
      <c r="G15" s="88"/>
      <c r="H15" s="88"/>
      <c r="I15" s="88"/>
      <c r="J15" s="88"/>
      <c r="K15" s="88"/>
      <c r="L15" s="88"/>
      <c r="M15" s="88"/>
      <c r="N15" s="88"/>
      <c r="O15" s="88"/>
      <c r="P15" s="157" t="s">
        <v>308</v>
      </c>
      <c r="Q15" s="157"/>
      <c r="R15" s="157"/>
      <c r="S15" s="157"/>
      <c r="T15" s="157"/>
      <c r="U15" s="157"/>
      <c r="V15" s="144"/>
    </row>
    <row r="16" spans="1:22">
      <c r="A16" s="143"/>
      <c r="B16" s="88"/>
      <c r="C16" s="88"/>
      <c r="D16" s="88"/>
      <c r="E16" s="88"/>
      <c r="F16" s="88"/>
      <c r="G16" s="88"/>
      <c r="H16" s="88"/>
      <c r="I16" s="88"/>
      <c r="J16" s="88"/>
      <c r="K16" s="88"/>
      <c r="L16" s="88"/>
      <c r="M16" s="88"/>
      <c r="N16" s="88"/>
      <c r="O16" s="88"/>
      <c r="P16" s="88"/>
      <c r="Q16" s="88"/>
      <c r="R16" s="88"/>
      <c r="S16" s="88"/>
      <c r="T16" s="88"/>
      <c r="U16" s="88"/>
      <c r="V16" s="144"/>
    </row>
    <row r="17" spans="1:22" ht="17.25">
      <c r="A17" s="143"/>
      <c r="B17" s="88"/>
      <c r="C17" s="88"/>
      <c r="D17" s="88"/>
      <c r="E17" s="88"/>
      <c r="F17" s="88"/>
      <c r="G17" s="88"/>
      <c r="H17" s="88"/>
      <c r="I17" s="88"/>
      <c r="J17" s="88"/>
      <c r="K17" s="88"/>
      <c r="L17" s="88"/>
      <c r="M17" s="88"/>
      <c r="N17" s="88"/>
      <c r="O17" s="88"/>
      <c r="P17" s="156"/>
      <c r="Q17" s="156"/>
      <c r="R17" s="156"/>
      <c r="S17" s="156"/>
      <c r="T17" s="156"/>
      <c r="U17" s="156"/>
      <c r="V17" s="144"/>
    </row>
    <row r="18" spans="1:22">
      <c r="A18" s="143"/>
      <c r="B18" s="88"/>
      <c r="C18" s="88"/>
      <c r="D18" s="88"/>
      <c r="E18" s="88"/>
      <c r="F18" s="88"/>
      <c r="G18" s="88"/>
      <c r="H18" s="88"/>
      <c r="I18" s="88"/>
      <c r="J18" s="88"/>
      <c r="K18" s="88"/>
      <c r="L18" s="88"/>
      <c r="M18" s="88"/>
      <c r="N18" s="88"/>
      <c r="O18" s="88"/>
      <c r="P18" s="88"/>
      <c r="Q18" s="88"/>
      <c r="R18" s="88"/>
      <c r="S18" s="88"/>
      <c r="T18" s="88"/>
      <c r="U18" s="88"/>
      <c r="V18" s="144"/>
    </row>
    <row r="19" spans="1:22" ht="17.25">
      <c r="A19" s="143"/>
      <c r="B19" s="88"/>
      <c r="C19" s="88"/>
      <c r="D19" s="88"/>
      <c r="E19" s="88"/>
      <c r="F19" s="88"/>
      <c r="G19" s="88"/>
      <c r="H19" s="88"/>
      <c r="I19" s="88"/>
      <c r="J19" s="88"/>
      <c r="K19" s="88"/>
      <c r="L19" s="88"/>
      <c r="M19" s="88"/>
      <c r="N19" s="88"/>
      <c r="O19" s="88"/>
      <c r="P19" s="156"/>
      <c r="Q19" s="156"/>
      <c r="R19" s="156"/>
      <c r="S19" s="156"/>
      <c r="T19" s="156"/>
      <c r="U19" s="156"/>
      <c r="V19" s="144"/>
    </row>
    <row r="20" spans="1:22">
      <c r="A20" s="143"/>
      <c r="B20" s="88"/>
      <c r="C20" s="88"/>
      <c r="D20" s="88"/>
      <c r="E20" s="88"/>
      <c r="F20" s="88"/>
      <c r="G20" s="88"/>
      <c r="H20" s="88"/>
      <c r="I20" s="88"/>
      <c r="J20" s="88"/>
      <c r="K20" s="88"/>
      <c r="L20" s="88"/>
      <c r="M20" s="88"/>
      <c r="N20" s="88"/>
      <c r="O20" s="88"/>
      <c r="P20" s="88"/>
      <c r="Q20" s="88"/>
      <c r="R20" s="88"/>
      <c r="S20" s="88"/>
      <c r="T20" s="88"/>
      <c r="U20" s="88"/>
      <c r="V20" s="144"/>
    </row>
    <row r="21" spans="1:22" ht="17.25">
      <c r="A21" s="143"/>
      <c r="B21" s="88"/>
      <c r="C21" s="88"/>
      <c r="D21" s="88"/>
      <c r="E21" s="88"/>
      <c r="F21" s="88"/>
      <c r="G21" s="88"/>
      <c r="H21" s="88"/>
      <c r="I21" s="88"/>
      <c r="J21" s="88"/>
      <c r="K21" s="88"/>
      <c r="L21" s="88"/>
      <c r="M21" s="88"/>
      <c r="N21" s="88"/>
      <c r="O21" s="88"/>
      <c r="P21" s="158"/>
      <c r="Q21" s="158"/>
      <c r="R21" s="158"/>
      <c r="S21" s="158"/>
      <c r="T21" s="158"/>
      <c r="U21" s="158"/>
      <c r="V21" s="144"/>
    </row>
    <row r="22" spans="1:22" ht="17.25">
      <c r="A22" s="143"/>
      <c r="B22" s="88"/>
      <c r="C22" s="88"/>
      <c r="D22" s="88"/>
      <c r="E22" s="88"/>
      <c r="F22" s="88"/>
      <c r="G22" s="88"/>
      <c r="H22" s="88"/>
      <c r="I22" s="88"/>
      <c r="J22" s="88"/>
      <c r="K22" s="88"/>
      <c r="L22" s="88"/>
      <c r="M22" s="88"/>
      <c r="N22" s="88"/>
      <c r="O22" s="88"/>
      <c r="P22" s="158"/>
      <c r="Q22" s="158"/>
      <c r="R22" s="158"/>
      <c r="S22" s="158"/>
      <c r="T22" s="158"/>
      <c r="U22" s="158"/>
      <c r="V22" s="144"/>
    </row>
    <row r="23" spans="1:22">
      <c r="A23" s="143"/>
      <c r="B23" s="88"/>
      <c r="C23" s="88"/>
      <c r="D23" s="88"/>
      <c r="E23" s="88"/>
      <c r="F23" s="88"/>
      <c r="G23" s="88"/>
      <c r="H23" s="88"/>
      <c r="I23" s="88"/>
      <c r="J23" s="88"/>
      <c r="K23" s="88"/>
      <c r="L23" s="88"/>
      <c r="M23" s="88"/>
      <c r="N23" s="88"/>
      <c r="O23" s="88"/>
      <c r="P23" s="88"/>
      <c r="Q23" s="88"/>
      <c r="R23" s="88"/>
      <c r="S23" s="88"/>
      <c r="T23" s="88"/>
      <c r="U23" s="88"/>
      <c r="V23" s="144"/>
    </row>
    <row r="24" spans="1:22" ht="17.25">
      <c r="A24" s="143"/>
      <c r="B24" s="88"/>
      <c r="C24" s="88"/>
      <c r="D24" s="88"/>
      <c r="E24" s="88"/>
      <c r="F24" s="88"/>
      <c r="G24" s="88"/>
      <c r="H24" s="88"/>
      <c r="I24" s="88"/>
      <c r="J24" s="88"/>
      <c r="K24" s="88"/>
      <c r="L24" s="88"/>
      <c r="M24" s="88"/>
      <c r="N24" s="88"/>
      <c r="O24" s="88"/>
      <c r="P24" s="156"/>
      <c r="Q24" s="156"/>
      <c r="R24" s="156"/>
      <c r="S24" s="156"/>
      <c r="T24" s="156"/>
      <c r="U24" s="156"/>
      <c r="V24" s="144"/>
    </row>
    <row r="25" spans="1:22">
      <c r="A25" s="143"/>
      <c r="B25" s="88"/>
      <c r="C25" s="88"/>
      <c r="D25" s="88"/>
      <c r="E25" s="88"/>
      <c r="F25" s="88"/>
      <c r="G25" s="88"/>
      <c r="H25" s="88"/>
      <c r="I25" s="88"/>
      <c r="J25" s="88"/>
      <c r="K25" s="88"/>
      <c r="L25" s="88"/>
      <c r="M25" s="88"/>
      <c r="N25" s="88"/>
      <c r="O25" s="88"/>
      <c r="P25" s="88"/>
      <c r="Q25" s="88"/>
      <c r="R25" s="88"/>
      <c r="S25" s="88"/>
      <c r="T25" s="88"/>
      <c r="U25" s="88"/>
      <c r="V25" s="144"/>
    </row>
    <row r="26" spans="1:22" ht="17.25" thickBot="1">
      <c r="A26" s="145"/>
      <c r="B26" s="146"/>
      <c r="C26" s="146"/>
      <c r="D26" s="146"/>
      <c r="E26" s="146"/>
      <c r="F26" s="146"/>
      <c r="G26" s="146"/>
      <c r="H26" s="146"/>
      <c r="I26" s="146"/>
      <c r="J26" s="146"/>
      <c r="K26" s="146"/>
      <c r="L26" s="146"/>
      <c r="M26" s="146"/>
      <c r="N26" s="146"/>
      <c r="O26" s="146"/>
      <c r="P26" s="146"/>
      <c r="Q26" s="146"/>
      <c r="R26" s="146"/>
      <c r="S26" s="146"/>
      <c r="T26" s="146"/>
      <c r="U26" s="146"/>
      <c r="V26" s="147"/>
    </row>
  </sheetData>
  <mergeCells count="12">
    <mergeCell ref="P13:U13"/>
    <mergeCell ref="O2:V3"/>
    <mergeCell ref="P5:U5"/>
    <mergeCell ref="P7:U7"/>
    <mergeCell ref="P9:U9"/>
    <mergeCell ref="P11:U11"/>
    <mergeCell ref="P24:U24"/>
    <mergeCell ref="P15:U15"/>
    <mergeCell ref="P17:U17"/>
    <mergeCell ref="P19:U19"/>
    <mergeCell ref="P21:U21"/>
    <mergeCell ref="P22:U22"/>
  </mergeCells>
  <phoneticPr fontId="1" type="noConversion"/>
  <hyperlinks>
    <hyperlink ref="P5:U5" location="검색!A1" display="1. 검색" xr:uid="{00000000-0004-0000-0000-000000000000}"/>
    <hyperlink ref="P7:U7" location="'학사구조 개편 안내'!A1" display="2. 학사구조개편에 따라 변경되는 모집단위" xr:uid="{00000000-0004-0000-0000-000001000000}"/>
    <hyperlink ref="P9:U9" location="학생부교과!A1" display="3. 학생부교과 ☜" xr:uid="{00000000-0004-0000-0000-000002000000}"/>
    <hyperlink ref="P11:U11" location="학생부종합!A1" display="4. 학생부교과(일반전형)" xr:uid="{00000000-0004-0000-0000-000003000000}"/>
    <hyperlink ref="P13:U13" location="실기실적!A1" display="5. 실기실적 ☜" xr:uid="{00000000-0004-0000-0000-000004000000}"/>
    <hyperlink ref="P15:U15" location="특수교육대상자!A1" display="6. 특수교육대상자 ☜" xr:uid="{00000000-0004-0000-0000-000005000000}"/>
  </hyperlinks>
  <pageMargins left="0.7" right="0.7" top="0.75" bottom="0.75" header="0.3" footer="0.3"/>
  <pageSetup paperSize="9" scale="61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AA36"/>
  <sheetViews>
    <sheetView zoomScale="85" zoomScaleNormal="85" workbookViewId="0">
      <selection activeCell="D5" sqref="D5"/>
    </sheetView>
  </sheetViews>
  <sheetFormatPr defaultRowHeight="16.5"/>
  <cols>
    <col min="2" max="2" width="19.75" customWidth="1"/>
    <col min="3" max="3" width="18.125" customWidth="1"/>
    <col min="4" max="4" width="20.375" customWidth="1"/>
    <col min="5" max="5" width="18.375" bestFit="1" customWidth="1"/>
    <col min="6" max="6" width="14.875" customWidth="1"/>
    <col min="21" max="21" width="10.875" customWidth="1"/>
  </cols>
  <sheetData>
    <row r="2" spans="1:27">
      <c r="A2" s="114" t="s">
        <v>112</v>
      </c>
      <c r="B2" s="115" t="s">
        <v>114</v>
      </c>
      <c r="D2" s="161" t="s">
        <v>279</v>
      </c>
      <c r="E2" s="161"/>
      <c r="F2" s="161"/>
      <c r="G2" s="161"/>
      <c r="H2" s="161"/>
      <c r="I2" s="161"/>
      <c r="J2" s="161"/>
      <c r="K2" s="161"/>
      <c r="L2" s="161" t="s">
        <v>271</v>
      </c>
      <c r="M2" s="161"/>
      <c r="N2" s="161"/>
      <c r="O2" s="161"/>
      <c r="P2" s="161"/>
      <c r="Q2" s="161"/>
      <c r="R2" s="161"/>
      <c r="S2" s="161"/>
      <c r="T2" s="161"/>
      <c r="U2" s="161"/>
    </row>
    <row r="3" spans="1:27" ht="48" customHeight="1">
      <c r="A3" s="3" t="s">
        <v>278</v>
      </c>
      <c r="B3" s="3"/>
      <c r="C3" s="124" t="s">
        <v>270</v>
      </c>
      <c r="D3" s="162" t="str">
        <f>IFERROR(IF(VLOOKUP(A3&amp;B3,학과명!D:F,2,0)="","",VLOOKUP(A3&amp;B3,학과명!D:F,2,0)), "캠퍼스에 맞는 모집단위 선택")</f>
        <v>캠퍼스에 맞는 모집단위 선택</v>
      </c>
      <c r="E3" s="162"/>
      <c r="F3" s="162"/>
      <c r="G3" s="162"/>
      <c r="H3" s="162"/>
      <c r="I3" s="162"/>
      <c r="J3" s="162"/>
      <c r="K3" s="162"/>
      <c r="L3" s="162" t="str">
        <f>IFERROR(IF(VLOOKUP(A3&amp;B3,학과명!D:F,3,0)="","",VLOOKUP(A3&amp;B3,학과명!D:F,3,0)), "캠퍼스에 맞는 모집단위 선택")</f>
        <v>캠퍼스에 맞는 모집단위 선택</v>
      </c>
      <c r="M3" s="162"/>
      <c r="N3" s="162"/>
      <c r="O3" s="162"/>
      <c r="P3" s="162"/>
      <c r="Q3" s="162"/>
      <c r="R3" s="162"/>
      <c r="S3" s="162"/>
      <c r="T3" s="162"/>
      <c r="U3" s="162"/>
    </row>
    <row r="6" spans="1:27">
      <c r="A6" s="166" t="s">
        <v>266</v>
      </c>
      <c r="B6" s="166"/>
      <c r="C6" s="166"/>
    </row>
    <row r="7" spans="1:27" s="21" customFormat="1" ht="13.5">
      <c r="A7" s="164" t="s">
        <v>112</v>
      </c>
      <c r="B7" s="164" t="s">
        <v>113</v>
      </c>
      <c r="C7" s="164" t="s">
        <v>114</v>
      </c>
      <c r="D7" s="164" t="s">
        <v>115</v>
      </c>
      <c r="E7" s="165" t="s">
        <v>157</v>
      </c>
      <c r="F7" s="164" t="s">
        <v>162</v>
      </c>
      <c r="G7" s="164"/>
      <c r="H7" s="164"/>
      <c r="I7" s="164"/>
      <c r="J7" s="164"/>
      <c r="K7" s="164"/>
      <c r="L7" s="167" t="s">
        <v>163</v>
      </c>
      <c r="M7" s="167"/>
      <c r="N7" s="167"/>
      <c r="O7" s="167"/>
      <c r="P7" s="167"/>
      <c r="Q7" s="167"/>
      <c r="R7" s="167"/>
      <c r="S7" s="167"/>
      <c r="T7" s="163" t="s">
        <v>164</v>
      </c>
      <c r="U7" s="163"/>
      <c r="V7" s="163"/>
      <c r="W7" s="163"/>
      <c r="X7" s="163"/>
      <c r="Y7" s="163"/>
      <c r="Z7" s="163"/>
      <c r="AA7" s="163"/>
    </row>
    <row r="8" spans="1:27" s="21" customFormat="1" ht="13.5">
      <c r="A8" s="164"/>
      <c r="B8" s="164"/>
      <c r="C8" s="164"/>
      <c r="D8" s="164"/>
      <c r="E8" s="165"/>
      <c r="F8" s="164" t="s">
        <v>116</v>
      </c>
      <c r="G8" s="164" t="s">
        <v>117</v>
      </c>
      <c r="H8" s="164" t="s">
        <v>118</v>
      </c>
      <c r="I8" s="165" t="s">
        <v>119</v>
      </c>
      <c r="J8" s="165" t="s">
        <v>120</v>
      </c>
      <c r="K8" s="165" t="s">
        <v>129</v>
      </c>
      <c r="L8" s="167" t="s">
        <v>147</v>
      </c>
      <c r="M8" s="167"/>
      <c r="N8" s="167"/>
      <c r="O8" s="167"/>
      <c r="P8" s="167" t="s">
        <v>148</v>
      </c>
      <c r="Q8" s="167"/>
      <c r="R8" s="167"/>
      <c r="S8" s="167"/>
      <c r="T8" s="163" t="s">
        <v>147</v>
      </c>
      <c r="U8" s="163"/>
      <c r="V8" s="163"/>
      <c r="W8" s="163"/>
      <c r="X8" s="163" t="s">
        <v>148</v>
      </c>
      <c r="Y8" s="163"/>
      <c r="Z8" s="163"/>
      <c r="AA8" s="163"/>
    </row>
    <row r="9" spans="1:27" s="21" customFormat="1" ht="27" customHeight="1">
      <c r="A9" s="164"/>
      <c r="B9" s="164"/>
      <c r="C9" s="164"/>
      <c r="D9" s="164"/>
      <c r="E9" s="164"/>
      <c r="F9" s="164"/>
      <c r="G9" s="164"/>
      <c r="H9" s="164"/>
      <c r="I9" s="165"/>
      <c r="J9" s="165"/>
      <c r="K9" s="165"/>
      <c r="L9" s="116" t="s">
        <v>154</v>
      </c>
      <c r="M9" s="116" t="s">
        <v>121</v>
      </c>
      <c r="N9" s="116" t="s">
        <v>122</v>
      </c>
      <c r="O9" s="116" t="s">
        <v>123</v>
      </c>
      <c r="P9" s="116" t="s">
        <v>154</v>
      </c>
      <c r="Q9" s="116" t="s">
        <v>121</v>
      </c>
      <c r="R9" s="116" t="s">
        <v>122</v>
      </c>
      <c r="S9" s="116" t="s">
        <v>123</v>
      </c>
      <c r="T9" s="117" t="s">
        <v>154</v>
      </c>
      <c r="U9" s="117" t="s">
        <v>121</v>
      </c>
      <c r="V9" s="117" t="s">
        <v>122</v>
      </c>
      <c r="W9" s="117" t="s">
        <v>123</v>
      </c>
      <c r="X9" s="117" t="s">
        <v>154</v>
      </c>
      <c r="Y9" s="117" t="s">
        <v>121</v>
      </c>
      <c r="Z9" s="117" t="s">
        <v>122</v>
      </c>
      <c r="AA9" s="117" t="s">
        <v>261</v>
      </c>
    </row>
    <row r="10" spans="1:27">
      <c r="A10" s="118" t="str">
        <f>$A$3</f>
        <v>춘천</v>
      </c>
      <c r="B10" s="118" t="str">
        <f t="array" ref="B10">IFERROR(INDEX(학과명!$A:$C,MATCH($A$3&amp;$B$3,학과명!A:A&amp;학과명!C:C,0),2),"캠퍼스에 맞는 모집단위 선택")</f>
        <v>캠퍼스에 맞는 모집단위 선택</v>
      </c>
      <c r="C10" s="118">
        <f>$B$3</f>
        <v>0</v>
      </c>
      <c r="D10" s="118" t="s">
        <v>165</v>
      </c>
      <c r="E10" s="150" t="str">
        <f>IF(COUNTIFS(학생부교과!$A$5:$A$412,A10,학생부교과!$C$5:$C$412,C10,학생부교과!$D$5:$D$412,D10)&gt;0,"모집인원 확정 후 재공고","미선발")</f>
        <v>미선발</v>
      </c>
      <c r="F10" s="120" t="str">
        <f>IF($E10="미선발","",SUMIFS(학생부교과!F$5:F$412,학생부교과!$A$5:$A$412,$A10,학생부교과!$C$5:$C$412,$C10,학생부교과!$D$5:$D$412,$D10))</f>
        <v/>
      </c>
      <c r="G10" s="120" t="str">
        <f>IF($E10="미선발","",SUMIFS(학생부교과!G$5:G$412,학생부교과!$A$5:$A$412,$A10,학생부교과!$C$5:$C$412,$C10,학생부교과!$D$5:$D$412,$D10))</f>
        <v/>
      </c>
      <c r="H10" s="120" t="str">
        <f>IF($E10="미선발","",SUMIFS(학생부교과!H$5:H$412,학생부교과!$A$5:$A$412,$A10,학생부교과!$C$5:$C$412,$C10,학생부교과!$D$5:$D$412,$D10))</f>
        <v/>
      </c>
      <c r="I10" s="3" t="str">
        <f>IF($E10="미선발","",IF(SUMIFS(학생부교과!I$5:I$412,학생부교과!$A$5:$A$412,$A10,학생부교과!$C$5:$C$412,$C10,학생부교과!$D$5:$D$412,$D10)=0,"미해당",SUMIFS(학생부교과!I$5:I$412,학생부교과!$A$5:$A$412,$A10,학생부교과!$C$5:$C$412,$C10,학생부교과!$D$5:$D$412,$D10)))</f>
        <v/>
      </c>
      <c r="J10" s="120" t="str">
        <f>IF($E10="미선발","",SUMIFS(학생부교과!J$5:J$412,학생부교과!$A$5:$A$412,$A10,학생부교과!$C$5:$C$412,$C10,학생부교과!$D$5:$D$412,$D10))</f>
        <v/>
      </c>
      <c r="K10" s="120" t="str">
        <f>IF($E10="미선발","",SUMIFS(학생부교과!K$5:K$412,학생부교과!$A$5:$A$412,$A10,학생부교과!$C$5:$C$412,$C10,학생부교과!$D$5:$D$412,$D10))</f>
        <v/>
      </c>
      <c r="L10" s="120" t="str">
        <f>IF($E10="미선발","",SUMIFS(학생부교과!L$5:L$412,학생부교과!$A$5:$A$412,$A10,학생부교과!$C$5:$C$412,$C10,학생부교과!$D$5:$D$412,$D10))</f>
        <v/>
      </c>
      <c r="M10" s="120" t="str">
        <f>IF($E10="미선발","",SUMIFS(학생부교과!M$5:M$412,학생부교과!$A$5:$A$412,$A10,학생부교과!$C$5:$C$412,$C10,학생부교과!$D$5:$D$412,$D10))</f>
        <v/>
      </c>
      <c r="N10" s="120" t="str">
        <f>IF($E10="미선발","",SUMIFS(학생부교과!N$5:N$412,학생부교과!$A$5:$A$412,$A10,학생부교과!$C$5:$C$412,$C10,학생부교과!$D$5:$D$412,$D10))</f>
        <v/>
      </c>
      <c r="O10" s="120" t="str">
        <f>IF($E10="미선발","",SUMIFS(학생부교과!O$5:O$412,학생부교과!$A$5:$A$412,$A10,학생부교과!$C$5:$C$412,$C10,학생부교과!$D$5:$D$412,$D10))</f>
        <v/>
      </c>
      <c r="P10" s="120" t="str">
        <f>IF($E10="미선발","",SUMIFS(학생부교과!P$5:P$412,학생부교과!$A$5:$A$412,$A10,학생부교과!$C$5:$C$412,$C10,학생부교과!$D$5:$D$412,$D10))</f>
        <v/>
      </c>
      <c r="Q10" s="120" t="str">
        <f>IF($E10="미선발","",SUMIFS(학생부교과!Q$5:Q$412,학생부교과!$A$5:$A$412,$A10,학생부교과!$C$5:$C$412,$C10,학생부교과!$D$5:$D$412,$D10))</f>
        <v/>
      </c>
      <c r="R10" s="120" t="str">
        <f>IF($E10="미선발","",SUMIFS(학생부교과!R$5:R$412,학생부교과!$A$5:$A$412,$A10,학생부교과!$C$5:$C$412,$C10,학생부교과!$D$5:$D$412,$D10))</f>
        <v/>
      </c>
      <c r="S10" s="120" t="str">
        <f>IF($E10="미선발","",SUMIFS(학생부교과!S$5:S$412,학생부교과!$A$5:$A$412,$A10,학생부교과!$C$5:$C$412,$C10,학생부교과!$D$5:$D$412,$D10))</f>
        <v/>
      </c>
      <c r="T10" s="120" t="str">
        <f>IF($E10="미선발","",SUMIFS(학생부교과!T$5:T$412,학생부교과!$A$5:$A$412,$A10,학생부교과!$C$5:$C$412,$C10,학생부교과!$D$5:$D$412,$D10))</f>
        <v/>
      </c>
      <c r="U10" s="120" t="str">
        <f>IF($E10="미선발","",SUMIFS(학생부교과!U$5:U$412,학생부교과!$A$5:$A$412,$A10,학생부교과!$C$5:$C$412,$C10,학생부교과!$D$5:$D$412,$D10))</f>
        <v/>
      </c>
      <c r="V10" s="120" t="str">
        <f>IF($E10="미선발","",SUMIFS(학생부교과!V$5:V$412,학생부교과!$A$5:$A$412,$A10,학생부교과!$C$5:$C$412,$C10,학생부교과!$D$5:$D$412,$D10))</f>
        <v/>
      </c>
      <c r="W10" s="120" t="str">
        <f>IF($E10="미선발","",SUMIFS(학생부교과!W$5:W$412,학생부교과!$A$5:$A$412,$A10,학생부교과!$C$5:$C$412,$C10,학생부교과!$D$5:$D$412,$D10))</f>
        <v/>
      </c>
      <c r="X10" s="120" t="str">
        <f>IF($E10="미선발","",SUMIFS(학생부교과!X$5:X$412,학생부교과!$A$5:$A$412,$A10,학생부교과!$C$5:$C$412,$C10,학생부교과!$D$5:$D$412,$D10))</f>
        <v/>
      </c>
      <c r="Y10" s="120" t="str">
        <f>IF($E10="미선발","",SUMIFS(학생부교과!Y$5:Y$412,학생부교과!$A$5:$A$412,$A10,학생부교과!$C$5:$C$412,$C10,학생부교과!$D$5:$D$412,$D10))</f>
        <v/>
      </c>
      <c r="Z10" s="120" t="str">
        <f>IF($E10="미선발","",SUMIFS(학생부교과!Z$5:Z$412,학생부교과!$A$5:$A$412,$A10,학생부교과!$C$5:$C$412,$C10,학생부교과!$D$5:$D$412,$D10))</f>
        <v/>
      </c>
      <c r="AA10" s="120" t="str">
        <f>IF($E10="미선발","",SUMIFS(학생부교과!AA$5:AA$412,학생부교과!$A$5:$A$412,$A10,학생부교과!$C$5:$C$412,$C10,학생부교과!$D$5:$D$412,$D10))</f>
        <v/>
      </c>
    </row>
    <row r="11" spans="1:27">
      <c r="A11" s="118" t="str">
        <f t="shared" ref="A11:A17" si="0">$A$3</f>
        <v>춘천</v>
      </c>
      <c r="B11" s="118" t="str">
        <f t="array" ref="B11">IFERROR(INDEX(학과명!$A:$C,MATCH($A$3&amp;$B$3,학과명!A:A&amp;학과명!C:C,0),2),"캠퍼스에 맞는 모집단위 선택")</f>
        <v>캠퍼스에 맞는 모집단위 선택</v>
      </c>
      <c r="C11" s="118">
        <f t="shared" ref="C11:C17" si="1">$B$3</f>
        <v>0</v>
      </c>
      <c r="D11" s="118" t="s">
        <v>166</v>
      </c>
      <c r="E11" s="150" t="str">
        <f>IF(COUNTIFS(학생부교과!$A$5:$A$412,A11,학생부교과!$C$5:$C$412,C11,학생부교과!$D$5:$D$412,D11)&gt;0,"모집인원 확정 후 재공고","미선발")</f>
        <v>미선발</v>
      </c>
      <c r="F11" s="120" t="str">
        <f>IF($E11="미선발","",SUMIFS(학생부교과!F$5:F$412,학생부교과!$A$5:$A$412,$A11,학생부교과!$C$5:$C$412,$C11,학생부교과!$D$5:$D$412,$D11))</f>
        <v/>
      </c>
      <c r="G11" s="120" t="str">
        <f>IF($E11="미선발","",SUMIFS(학생부교과!G$5:G$412,학생부교과!$A$5:$A$412,$A11,학생부교과!$C$5:$C$412,$C11,학생부교과!$D$5:$D$412,$D11))</f>
        <v/>
      </c>
      <c r="H11" s="120" t="str">
        <f>IF($E11="미선발","",SUMIFS(학생부교과!H$5:H$412,학생부교과!$A$5:$A$412,$A11,학생부교과!$C$5:$C$412,$C11,학생부교과!$D$5:$D$412,$D11))</f>
        <v/>
      </c>
      <c r="I11" s="3" t="str">
        <f>IF($E11="미선발","",IF(SUMIFS(학생부교과!I$5:I$412,학생부교과!$A$5:$A$412,$A11,학생부교과!$C$5:$C$412,$C11,학생부교과!$D$5:$D$412,$D11)=0,"미해당",SUMIFS(학생부교과!I$5:I$412,학생부교과!$A$5:$A$412,$A11,학생부교과!$C$5:$C$412,$C11,학생부교과!$D$5:$D$412,$D11)))</f>
        <v/>
      </c>
      <c r="J11" s="120" t="str">
        <f>IF($E11="미선발","",SUMIFS(학생부교과!J$5:J$412,학생부교과!$A$5:$A$412,$A11,학생부교과!$C$5:$C$412,$C11,학생부교과!$D$5:$D$412,$D11))</f>
        <v/>
      </c>
      <c r="K11" s="120" t="str">
        <f>IF($E11="미선발","",SUMIFS(학생부교과!K$5:K$412,학생부교과!$A$5:$A$412,$A11,학생부교과!$C$5:$C$412,$C11,학생부교과!$D$5:$D$412,$D11))</f>
        <v/>
      </c>
      <c r="L11" s="120" t="str">
        <f>IF($E11="미선발","",SUMIFS(학생부교과!L$5:L$412,학생부교과!$A$5:$A$412,$A11,학생부교과!$C$5:$C$412,$C11,학생부교과!$D$5:$D$412,$D11))</f>
        <v/>
      </c>
      <c r="M11" s="120" t="str">
        <f>IF($E11="미선발","",SUMIFS(학생부교과!M$5:M$412,학생부교과!$A$5:$A$412,$A11,학생부교과!$C$5:$C$412,$C11,학생부교과!$D$5:$D$412,$D11))</f>
        <v/>
      </c>
      <c r="N11" s="120" t="str">
        <f>IF($E11="미선발","",SUMIFS(학생부교과!N$5:N$412,학생부교과!$A$5:$A$412,$A11,학생부교과!$C$5:$C$412,$C11,학생부교과!$D$5:$D$412,$D11))</f>
        <v/>
      </c>
      <c r="O11" s="120" t="str">
        <f>IF($E11="미선발","",SUMIFS(학생부교과!O$5:O$412,학생부교과!$A$5:$A$412,$A11,학생부교과!$C$5:$C$412,$C11,학생부교과!$D$5:$D$412,$D11))</f>
        <v/>
      </c>
      <c r="P11" s="120" t="str">
        <f>IF($E11="미선발","",SUMIFS(학생부교과!P$5:P$412,학생부교과!$A$5:$A$412,$A11,학생부교과!$C$5:$C$412,$C11,학생부교과!$D$5:$D$412,$D11))</f>
        <v/>
      </c>
      <c r="Q11" s="120" t="str">
        <f>IF($E11="미선발","",SUMIFS(학생부교과!Q$5:Q$412,학생부교과!$A$5:$A$412,$A11,학생부교과!$C$5:$C$412,$C11,학생부교과!$D$5:$D$412,$D11))</f>
        <v/>
      </c>
      <c r="R11" s="120" t="str">
        <f>IF($E11="미선발","",SUMIFS(학생부교과!R$5:R$412,학생부교과!$A$5:$A$412,$A11,학생부교과!$C$5:$C$412,$C11,학생부교과!$D$5:$D$412,$D11))</f>
        <v/>
      </c>
      <c r="S11" s="120" t="str">
        <f>IF($E11="미선발","",SUMIFS(학생부교과!S$5:S$412,학생부교과!$A$5:$A$412,$A11,학생부교과!$C$5:$C$412,$C11,학생부교과!$D$5:$D$412,$D11))</f>
        <v/>
      </c>
      <c r="T11" s="120" t="str">
        <f>IF($E11="미선발","",SUMIFS(학생부교과!T$5:T$412,학생부교과!$A$5:$A$412,$A11,학생부교과!$C$5:$C$412,$C11,학생부교과!$D$5:$D$412,$D11))</f>
        <v/>
      </c>
      <c r="U11" s="120" t="str">
        <f>IF($E11="미선발","",SUMIFS(학생부교과!U$5:U$412,학생부교과!$A$5:$A$412,$A11,학생부교과!$C$5:$C$412,$C11,학생부교과!$D$5:$D$412,$D11))</f>
        <v/>
      </c>
      <c r="V11" s="120" t="str">
        <f>IF($E11="미선발","",SUMIFS(학생부교과!V$5:V$412,학생부교과!$A$5:$A$412,$A11,학생부교과!$C$5:$C$412,$C11,학생부교과!$D$5:$D$412,$D11))</f>
        <v/>
      </c>
      <c r="W11" s="120" t="str">
        <f>IF($E11="미선발","",SUMIFS(학생부교과!W$5:W$412,학생부교과!$A$5:$A$412,$A11,학생부교과!$C$5:$C$412,$C11,학생부교과!$D$5:$D$412,$D11))</f>
        <v/>
      </c>
      <c r="X11" s="120" t="str">
        <f>IF($E11="미선발","",SUMIFS(학생부교과!X$5:X$412,학생부교과!$A$5:$A$412,$A11,학생부교과!$C$5:$C$412,$C11,학생부교과!$D$5:$D$412,$D11))</f>
        <v/>
      </c>
      <c r="Y11" s="120" t="str">
        <f>IF($E11="미선발","",SUMIFS(학생부교과!Y$5:Y$412,학생부교과!$A$5:$A$412,$A11,학생부교과!$C$5:$C$412,$C11,학생부교과!$D$5:$D$412,$D11))</f>
        <v/>
      </c>
      <c r="Z11" s="120" t="str">
        <f>IF($E11="미선발","",SUMIFS(학생부교과!Z$5:Z$412,학생부교과!$A$5:$A$412,$A11,학생부교과!$C$5:$C$412,$C11,학생부교과!$D$5:$D$412,$D11))</f>
        <v/>
      </c>
      <c r="AA11" s="120" t="str">
        <f>IF($E11="미선발","",SUMIFS(학생부교과!AA$5:AA$412,학생부교과!$A$5:$A$412,$A11,학생부교과!$C$5:$C$412,$C11,학생부교과!$D$5:$D$412,$D11))</f>
        <v/>
      </c>
    </row>
    <row r="12" spans="1:27">
      <c r="A12" s="118" t="str">
        <f t="shared" si="0"/>
        <v>춘천</v>
      </c>
      <c r="B12" s="118" t="str">
        <f t="array" ref="B12">IFERROR(INDEX(학과명!$A:$C,MATCH($A$3&amp;$B$3,학과명!A:A&amp;학과명!C:C,0),2),"캠퍼스에 맞는 모집단위 선택")</f>
        <v>캠퍼스에 맞는 모집단위 선택</v>
      </c>
      <c r="C12" s="118">
        <f t="shared" si="1"/>
        <v>0</v>
      </c>
      <c r="D12" s="118" t="s">
        <v>168</v>
      </c>
      <c r="E12" s="150" t="str">
        <f>IF(COUNTIFS(학생부교과!$A$5:$A$412,A12,학생부교과!$C$5:$C$412,C12,학생부교과!$D$5:$D$412,D12)&gt;0,"모집인원 확정 후 재공고","미선발")</f>
        <v>미선발</v>
      </c>
      <c r="F12" s="120" t="str">
        <f>IF($E12="미선발","",SUMIFS(학생부교과!F$5:F$412,학생부교과!$A$5:$A$412,$A12,학생부교과!$C$5:$C$412,$C12,학생부교과!$D$5:$D$412,$D12))</f>
        <v/>
      </c>
      <c r="G12" s="120" t="str">
        <f>IF($E12="미선발","",SUMIFS(학생부교과!G$5:G$412,학생부교과!$A$5:$A$412,$A12,학생부교과!$C$5:$C$412,$C12,학생부교과!$D$5:$D$412,$D12))</f>
        <v/>
      </c>
      <c r="H12" s="120" t="str">
        <f>IF($E12="미선발","",SUMIFS(학생부교과!H$5:H$412,학생부교과!$A$5:$A$412,$A12,학생부교과!$C$5:$C$412,$C12,학생부교과!$D$5:$D$412,$D12))</f>
        <v/>
      </c>
      <c r="I12" s="3" t="str">
        <f>IF($E12="미선발","",IF(SUMIFS(학생부교과!I$5:I$412,학생부교과!$A$5:$A$412,$A12,학생부교과!$C$5:$C$412,$C12,학생부교과!$D$5:$D$412,$D12)=0,"미해당",SUMIFS(학생부교과!I$5:I$412,학생부교과!$A$5:$A$412,$A12,학생부교과!$C$5:$C$412,$C12,학생부교과!$D$5:$D$412,$D12)))</f>
        <v/>
      </c>
      <c r="J12" s="120" t="str">
        <f>IF($E12="미선발","",SUMIFS(학생부교과!J$5:J$412,학생부교과!$A$5:$A$412,$A12,학생부교과!$C$5:$C$412,$C12,학생부교과!$D$5:$D$412,$D12))</f>
        <v/>
      </c>
      <c r="K12" s="120" t="str">
        <f>IF($E12="미선발","",SUMIFS(학생부교과!K$5:K$412,학생부교과!$A$5:$A$412,$A12,학생부교과!$C$5:$C$412,$C12,학생부교과!$D$5:$D$412,$D12))</f>
        <v/>
      </c>
      <c r="L12" s="120" t="str">
        <f>IF($E12="미선발","",SUMIFS(학생부교과!L$5:L$412,학생부교과!$A$5:$A$412,$A12,학생부교과!$C$5:$C$412,$C12,학생부교과!$D$5:$D$412,$D12))</f>
        <v/>
      </c>
      <c r="M12" s="120" t="str">
        <f>IF($E12="미선발","",SUMIFS(학생부교과!M$5:M$412,학생부교과!$A$5:$A$412,$A12,학생부교과!$C$5:$C$412,$C12,학생부교과!$D$5:$D$412,$D12))</f>
        <v/>
      </c>
      <c r="N12" s="120" t="str">
        <f>IF($E12="미선발","",SUMIFS(학생부교과!N$5:N$412,학생부교과!$A$5:$A$412,$A12,학생부교과!$C$5:$C$412,$C12,학생부교과!$D$5:$D$412,$D12))</f>
        <v/>
      </c>
      <c r="O12" s="120" t="str">
        <f>IF($E12="미선발","",SUMIFS(학생부교과!O$5:O$412,학생부교과!$A$5:$A$412,$A12,학생부교과!$C$5:$C$412,$C12,학생부교과!$D$5:$D$412,$D12))</f>
        <v/>
      </c>
      <c r="P12" s="120" t="str">
        <f>IF($E12="미선발","",SUMIFS(학생부교과!P$5:P$412,학생부교과!$A$5:$A$412,$A12,학생부교과!$C$5:$C$412,$C12,학생부교과!$D$5:$D$412,$D12))</f>
        <v/>
      </c>
      <c r="Q12" s="120" t="str">
        <f>IF($E12="미선발","",SUMIFS(학생부교과!Q$5:Q$412,학생부교과!$A$5:$A$412,$A12,학생부교과!$C$5:$C$412,$C12,학생부교과!$D$5:$D$412,$D12))</f>
        <v/>
      </c>
      <c r="R12" s="120" t="str">
        <f>IF($E12="미선발","",SUMIFS(학생부교과!R$5:R$412,학생부교과!$A$5:$A$412,$A12,학생부교과!$C$5:$C$412,$C12,학생부교과!$D$5:$D$412,$D12))</f>
        <v/>
      </c>
      <c r="S12" s="120" t="str">
        <f>IF($E12="미선발","",SUMIFS(학생부교과!S$5:S$412,학생부교과!$A$5:$A$412,$A12,학생부교과!$C$5:$C$412,$C12,학생부교과!$D$5:$D$412,$D12))</f>
        <v/>
      </c>
      <c r="T12" s="120" t="str">
        <f>IF($E12="미선발","",SUMIFS(학생부교과!T$5:T$412,학생부교과!$A$5:$A$412,$A12,학생부교과!$C$5:$C$412,$C12,학생부교과!$D$5:$D$412,$D12))</f>
        <v/>
      </c>
      <c r="U12" s="120" t="str">
        <f>IF($E12="미선발","",SUMIFS(학생부교과!U$5:U$412,학생부교과!$A$5:$A$412,$A12,학생부교과!$C$5:$C$412,$C12,학생부교과!$D$5:$D$412,$D12))</f>
        <v/>
      </c>
      <c r="V12" s="120" t="str">
        <f>IF($E12="미선발","",SUMIFS(학생부교과!V$5:V$412,학생부교과!$A$5:$A$412,$A12,학생부교과!$C$5:$C$412,$C12,학생부교과!$D$5:$D$412,$D12))</f>
        <v/>
      </c>
      <c r="W12" s="120" t="str">
        <f>IF($E12="미선발","",SUMIFS(학생부교과!W$5:W$412,학생부교과!$A$5:$A$412,$A12,학생부교과!$C$5:$C$412,$C12,학생부교과!$D$5:$D$412,$D12))</f>
        <v/>
      </c>
      <c r="X12" s="120" t="str">
        <f>IF($E12="미선발","",SUMIFS(학생부교과!X$5:X$412,학생부교과!$A$5:$A$412,$A12,학생부교과!$C$5:$C$412,$C12,학생부교과!$D$5:$D$412,$D12))</f>
        <v/>
      </c>
      <c r="Y12" s="120" t="str">
        <f>IF($E12="미선발","",SUMIFS(학생부교과!Y$5:Y$412,학생부교과!$A$5:$A$412,$A12,학생부교과!$C$5:$C$412,$C12,학생부교과!$D$5:$D$412,$D12))</f>
        <v/>
      </c>
      <c r="Z12" s="120" t="str">
        <f>IF($E12="미선발","",SUMIFS(학생부교과!Z$5:Z$412,학생부교과!$A$5:$A$412,$A12,학생부교과!$C$5:$C$412,$C12,학생부교과!$D$5:$D$412,$D12))</f>
        <v/>
      </c>
      <c r="AA12" s="120" t="str">
        <f>IF($E12="미선발","",SUMIFS(학생부교과!AA$5:AA$412,학생부교과!$A$5:$A$412,$A12,학생부교과!$C$5:$C$412,$C12,학생부교과!$D$5:$D$412,$D12))</f>
        <v/>
      </c>
    </row>
    <row r="13" spans="1:27">
      <c r="A13" s="118" t="str">
        <f t="shared" si="0"/>
        <v>춘천</v>
      </c>
      <c r="B13" s="118" t="str">
        <f t="array" ref="B13">IFERROR(INDEX(학과명!$A:$C,MATCH($A$3&amp;$B$3,학과명!A:A&amp;학과명!C:C,0),2),"캠퍼스에 맞는 모집단위 선택")</f>
        <v>캠퍼스에 맞는 모집단위 선택</v>
      </c>
      <c r="C13" s="118">
        <f t="shared" si="1"/>
        <v>0</v>
      </c>
      <c r="D13" s="118" t="s">
        <v>169</v>
      </c>
      <c r="E13" s="150" t="str">
        <f>IF(COUNTIFS(학생부교과!$A$5:$A$412,A13,학생부교과!$C$5:$C$412,C13,학생부교과!$D$5:$D$412,D13)&gt;0,"모집인원 확정 후 재공고","미선발")</f>
        <v>미선발</v>
      </c>
      <c r="F13" s="120" t="str">
        <f>IF($E13="미선발","",SUMIFS(학생부교과!F$5:F$412,학생부교과!$A$5:$A$412,$A13,학생부교과!$C$5:$C$412,$C13,학생부교과!$D$5:$D$412,$D13))</f>
        <v/>
      </c>
      <c r="G13" s="120" t="str">
        <f>IF($E13="미선발","",SUMIFS(학생부교과!G$5:G$412,학생부교과!$A$5:$A$412,$A13,학생부교과!$C$5:$C$412,$C13,학생부교과!$D$5:$D$412,$D13))</f>
        <v/>
      </c>
      <c r="H13" s="120" t="str">
        <f>IF($E13="미선발","",SUMIFS(학생부교과!H$5:H$412,학생부교과!$A$5:$A$412,$A13,학생부교과!$C$5:$C$412,$C13,학생부교과!$D$5:$D$412,$D13))</f>
        <v/>
      </c>
      <c r="I13" s="3" t="str">
        <f>IF($E13="미선발","",IF(SUMIFS(학생부교과!I$5:I$412,학생부교과!$A$5:$A$412,$A13,학생부교과!$C$5:$C$412,$C13,학생부교과!$D$5:$D$412,$D13)=0,"미해당",SUMIFS(학생부교과!I$5:I$412,학생부교과!$A$5:$A$412,$A13,학생부교과!$C$5:$C$412,$C13,학생부교과!$D$5:$D$412,$D13)))</f>
        <v/>
      </c>
      <c r="J13" s="120" t="str">
        <f>IF($E13="미선발","",SUMIFS(학생부교과!J$5:J$412,학생부교과!$A$5:$A$412,$A13,학생부교과!$C$5:$C$412,$C13,학생부교과!$D$5:$D$412,$D13))</f>
        <v/>
      </c>
      <c r="K13" s="120" t="str">
        <f>IF($E13="미선발","",SUMIFS(학생부교과!K$5:K$412,학생부교과!$A$5:$A$412,$A13,학생부교과!$C$5:$C$412,$C13,학생부교과!$D$5:$D$412,$D13))</f>
        <v/>
      </c>
      <c r="L13" s="120" t="str">
        <f>IF($E13="미선발","",SUMIFS(학생부교과!L$5:L$412,학생부교과!$A$5:$A$412,$A13,학생부교과!$C$5:$C$412,$C13,학생부교과!$D$5:$D$412,$D13))</f>
        <v/>
      </c>
      <c r="M13" s="120" t="str">
        <f>IF($E13="미선발","",SUMIFS(학생부교과!M$5:M$412,학생부교과!$A$5:$A$412,$A13,학생부교과!$C$5:$C$412,$C13,학생부교과!$D$5:$D$412,$D13))</f>
        <v/>
      </c>
      <c r="N13" s="120" t="str">
        <f>IF($E13="미선발","",SUMIFS(학생부교과!N$5:N$412,학생부교과!$A$5:$A$412,$A13,학생부교과!$C$5:$C$412,$C13,학생부교과!$D$5:$D$412,$D13))</f>
        <v/>
      </c>
      <c r="O13" s="120" t="str">
        <f>IF($E13="미선발","",SUMIFS(학생부교과!O$5:O$412,학생부교과!$A$5:$A$412,$A13,학생부교과!$C$5:$C$412,$C13,학생부교과!$D$5:$D$412,$D13))</f>
        <v/>
      </c>
      <c r="P13" s="120" t="str">
        <f>IF($E13="미선발","",SUMIFS(학생부교과!P$5:P$412,학생부교과!$A$5:$A$412,$A13,학생부교과!$C$5:$C$412,$C13,학생부교과!$D$5:$D$412,$D13))</f>
        <v/>
      </c>
      <c r="Q13" s="120" t="str">
        <f>IF($E13="미선발","",SUMIFS(학생부교과!Q$5:Q$412,학생부교과!$A$5:$A$412,$A13,학생부교과!$C$5:$C$412,$C13,학생부교과!$D$5:$D$412,$D13))</f>
        <v/>
      </c>
      <c r="R13" s="120" t="str">
        <f>IF($E13="미선발","",SUMIFS(학생부교과!R$5:R$412,학생부교과!$A$5:$A$412,$A13,학생부교과!$C$5:$C$412,$C13,학생부교과!$D$5:$D$412,$D13))</f>
        <v/>
      </c>
      <c r="S13" s="120" t="str">
        <f>IF($E13="미선발","",SUMIFS(학생부교과!S$5:S$412,학생부교과!$A$5:$A$412,$A13,학생부교과!$C$5:$C$412,$C13,학생부교과!$D$5:$D$412,$D13))</f>
        <v/>
      </c>
      <c r="T13" s="120" t="str">
        <f>IF($E13="미선발","",SUMIFS(학생부교과!T$5:T$412,학생부교과!$A$5:$A$412,$A13,학생부교과!$C$5:$C$412,$C13,학생부교과!$D$5:$D$412,$D13))</f>
        <v/>
      </c>
      <c r="U13" s="120" t="str">
        <f>IF($E13="미선발","",SUMIFS(학생부교과!U$5:U$412,학생부교과!$A$5:$A$412,$A13,학생부교과!$C$5:$C$412,$C13,학생부교과!$D$5:$D$412,$D13))</f>
        <v/>
      </c>
      <c r="V13" s="120" t="str">
        <f>IF($E13="미선발","",SUMIFS(학생부교과!V$5:V$412,학생부교과!$A$5:$A$412,$A13,학생부교과!$C$5:$C$412,$C13,학생부교과!$D$5:$D$412,$D13))</f>
        <v/>
      </c>
      <c r="W13" s="120" t="str">
        <f>IF($E13="미선발","",SUMIFS(학생부교과!W$5:W$412,학생부교과!$A$5:$A$412,$A13,학생부교과!$C$5:$C$412,$C13,학생부교과!$D$5:$D$412,$D13))</f>
        <v/>
      </c>
      <c r="X13" s="120" t="str">
        <f>IF($E13="미선발","",SUMIFS(학생부교과!X$5:X$412,학생부교과!$A$5:$A$412,$A13,학생부교과!$C$5:$C$412,$C13,학생부교과!$D$5:$D$412,$D13))</f>
        <v/>
      </c>
      <c r="Y13" s="120" t="str">
        <f>IF($E13="미선발","",SUMIFS(학생부교과!Y$5:Y$412,학생부교과!$A$5:$A$412,$A13,학생부교과!$C$5:$C$412,$C13,학생부교과!$D$5:$D$412,$D13))</f>
        <v/>
      </c>
      <c r="Z13" s="120" t="str">
        <f>IF($E13="미선발","",SUMIFS(학생부교과!Z$5:Z$412,학생부교과!$A$5:$A$412,$A13,학생부교과!$C$5:$C$412,$C13,학생부교과!$D$5:$D$412,$D13))</f>
        <v/>
      </c>
      <c r="AA13" s="120" t="str">
        <f>IF($E13="미선발","",SUMIFS(학생부교과!AA$5:AA$412,학생부교과!$A$5:$A$412,$A13,학생부교과!$C$5:$C$412,$C13,학생부교과!$D$5:$D$412,$D13))</f>
        <v/>
      </c>
    </row>
    <row r="14" spans="1:27">
      <c r="A14" s="118" t="str">
        <f t="shared" si="0"/>
        <v>춘천</v>
      </c>
      <c r="B14" s="118" t="str">
        <f t="array" ref="B14">IFERROR(INDEX(학과명!$A:$C,MATCH($A$3&amp;$B$3,학과명!A:A&amp;학과명!C:C,0),2),"캠퍼스에 맞는 모집단위 선택")</f>
        <v>캠퍼스에 맞는 모집단위 선택</v>
      </c>
      <c r="C14" s="118">
        <f t="shared" si="1"/>
        <v>0</v>
      </c>
      <c r="D14" s="118" t="s">
        <v>170</v>
      </c>
      <c r="E14" s="150" t="str">
        <f>IF(COUNTIFS(학생부교과!$A$5:$A$412,A14,학생부교과!$C$5:$C$412,C14,학생부교과!$D$5:$D$412,D14)&gt;0,"모집인원 확정 후 재공고","미선발")</f>
        <v>미선발</v>
      </c>
      <c r="F14" s="120" t="str">
        <f>IF($E14="미선발","",SUMIFS(학생부교과!F$5:F$412,학생부교과!$A$5:$A$412,$A14,학생부교과!$C$5:$C$412,$C14,학생부교과!$D$5:$D$412,$D14))</f>
        <v/>
      </c>
      <c r="G14" s="120" t="str">
        <f>IF($E14="미선발","",SUMIFS(학생부교과!G$5:G$412,학생부교과!$A$5:$A$412,$A14,학생부교과!$C$5:$C$412,$C14,학생부교과!$D$5:$D$412,$D14))</f>
        <v/>
      </c>
      <c r="H14" s="120" t="str">
        <f>IF($E14="미선발","",SUMIFS(학생부교과!H$5:H$412,학생부교과!$A$5:$A$412,$A14,학생부교과!$C$5:$C$412,$C14,학생부교과!$D$5:$D$412,$D14))</f>
        <v/>
      </c>
      <c r="I14" s="3" t="str">
        <f>IF($E14="미선발","",IF(SUMIFS(학생부교과!I$5:I$412,학생부교과!$A$5:$A$412,$A14,학생부교과!$C$5:$C$412,$C14,학생부교과!$D$5:$D$412,$D14)=0,"미해당",SUMIFS(학생부교과!I$5:I$412,학생부교과!$A$5:$A$412,$A14,학생부교과!$C$5:$C$412,$C14,학생부교과!$D$5:$D$412,$D14)))</f>
        <v/>
      </c>
      <c r="J14" s="120" t="str">
        <f>IF($E14="미선발","",SUMIFS(학생부교과!J$5:J$412,학생부교과!$A$5:$A$412,$A14,학생부교과!$C$5:$C$412,$C14,학생부교과!$D$5:$D$412,$D14))</f>
        <v/>
      </c>
      <c r="K14" s="120" t="str">
        <f>IF($E14="미선발","",SUMIFS(학생부교과!K$5:K$412,학생부교과!$A$5:$A$412,$A14,학생부교과!$C$5:$C$412,$C14,학생부교과!$D$5:$D$412,$D14))</f>
        <v/>
      </c>
      <c r="L14" s="120" t="str">
        <f>IF($E14="미선발","",SUMIFS(학생부교과!L$5:L$412,학생부교과!$A$5:$A$412,$A14,학생부교과!$C$5:$C$412,$C14,학생부교과!$D$5:$D$412,$D14))</f>
        <v/>
      </c>
      <c r="M14" s="120" t="str">
        <f>IF($E14="미선발","",SUMIFS(학생부교과!M$5:M$412,학생부교과!$A$5:$A$412,$A14,학생부교과!$C$5:$C$412,$C14,학생부교과!$D$5:$D$412,$D14))</f>
        <v/>
      </c>
      <c r="N14" s="120" t="str">
        <f>IF($E14="미선발","",SUMIFS(학생부교과!N$5:N$412,학생부교과!$A$5:$A$412,$A14,학생부교과!$C$5:$C$412,$C14,학생부교과!$D$5:$D$412,$D14))</f>
        <v/>
      </c>
      <c r="O14" s="120" t="str">
        <f>IF($E14="미선발","",SUMIFS(학생부교과!O$5:O$412,학생부교과!$A$5:$A$412,$A14,학생부교과!$C$5:$C$412,$C14,학생부교과!$D$5:$D$412,$D14))</f>
        <v/>
      </c>
      <c r="P14" s="120" t="str">
        <f>IF($E14="미선발","",SUMIFS(학생부교과!P$5:P$412,학생부교과!$A$5:$A$412,$A14,학생부교과!$C$5:$C$412,$C14,학생부교과!$D$5:$D$412,$D14))</f>
        <v/>
      </c>
      <c r="Q14" s="120" t="str">
        <f>IF($E14="미선발","",SUMIFS(학생부교과!Q$5:Q$412,학생부교과!$A$5:$A$412,$A14,학생부교과!$C$5:$C$412,$C14,학생부교과!$D$5:$D$412,$D14))</f>
        <v/>
      </c>
      <c r="R14" s="120" t="str">
        <f>IF($E14="미선발","",SUMIFS(학생부교과!R$5:R$412,학생부교과!$A$5:$A$412,$A14,학생부교과!$C$5:$C$412,$C14,학생부교과!$D$5:$D$412,$D14))</f>
        <v/>
      </c>
      <c r="S14" s="120" t="str">
        <f>IF($E14="미선발","",SUMIFS(학생부교과!S$5:S$412,학생부교과!$A$5:$A$412,$A14,학생부교과!$C$5:$C$412,$C14,학생부교과!$D$5:$D$412,$D14))</f>
        <v/>
      </c>
      <c r="T14" s="120" t="str">
        <f>IF($E14="미선발","",SUMIFS(학생부교과!T$5:T$412,학생부교과!$A$5:$A$412,$A14,학생부교과!$C$5:$C$412,$C14,학생부교과!$D$5:$D$412,$D14))</f>
        <v/>
      </c>
      <c r="U14" s="120" t="str">
        <f>IF($E14="미선발","",SUMIFS(학생부교과!U$5:U$412,학생부교과!$A$5:$A$412,$A14,학생부교과!$C$5:$C$412,$C14,학생부교과!$D$5:$D$412,$D14))</f>
        <v/>
      </c>
      <c r="V14" s="120" t="str">
        <f>IF($E14="미선발","",SUMIFS(학생부교과!V$5:V$412,학생부교과!$A$5:$A$412,$A14,학생부교과!$C$5:$C$412,$C14,학생부교과!$D$5:$D$412,$D14))</f>
        <v/>
      </c>
      <c r="W14" s="120" t="str">
        <f>IF($E14="미선발","",SUMIFS(학생부교과!W$5:W$412,학생부교과!$A$5:$A$412,$A14,학생부교과!$C$5:$C$412,$C14,학생부교과!$D$5:$D$412,$D14))</f>
        <v/>
      </c>
      <c r="X14" s="120" t="str">
        <f>IF($E14="미선발","",SUMIFS(학생부교과!X$5:X$412,학생부교과!$A$5:$A$412,$A14,학생부교과!$C$5:$C$412,$C14,학생부교과!$D$5:$D$412,$D14))</f>
        <v/>
      </c>
      <c r="Y14" s="120" t="str">
        <f>IF($E14="미선발","",SUMIFS(학생부교과!Y$5:Y$412,학생부교과!$A$5:$A$412,$A14,학생부교과!$C$5:$C$412,$C14,학생부교과!$D$5:$D$412,$D14))</f>
        <v/>
      </c>
      <c r="Z14" s="120" t="str">
        <f>IF($E14="미선발","",SUMIFS(학생부교과!Z$5:Z$412,학생부교과!$A$5:$A$412,$A14,학생부교과!$C$5:$C$412,$C14,학생부교과!$D$5:$D$412,$D14))</f>
        <v/>
      </c>
      <c r="AA14" s="120" t="str">
        <f>IF($E14="미선발","",SUMIFS(학생부교과!AA$5:AA$412,학생부교과!$A$5:$A$412,$A14,학생부교과!$C$5:$C$412,$C14,학생부교과!$D$5:$D$412,$D14))</f>
        <v/>
      </c>
    </row>
    <row r="15" spans="1:27">
      <c r="A15" s="118" t="str">
        <f t="shared" si="0"/>
        <v>춘천</v>
      </c>
      <c r="B15" s="118" t="str">
        <f t="array" ref="B15">IFERROR(INDEX(학과명!$A:$C,MATCH($A$3&amp;$B$3,학과명!A:A&amp;학과명!C:C,0),2),"캠퍼스에 맞는 모집단위 선택")</f>
        <v>캠퍼스에 맞는 모집단위 선택</v>
      </c>
      <c r="C15" s="118">
        <f t="shared" si="1"/>
        <v>0</v>
      </c>
      <c r="D15" s="118" t="s">
        <v>268</v>
      </c>
      <c r="E15" s="150" t="str">
        <f>IF(COUNTIFS(학생부교과!$A$5:$A$412,A15,학생부교과!$C$5:$C$412,C15,학생부교과!$D$5:$D$412,D15)&gt;0,"모집인원 확정 후 재공고","미선발")</f>
        <v>미선발</v>
      </c>
      <c r="F15" s="120" t="str">
        <f>IF($E15="미선발","",SUMIFS(학생부교과!F$5:F$412,학생부교과!$A$5:$A$412,$A15,학생부교과!$C$5:$C$412,$C15,학생부교과!$D$5:$D$412,$D15))</f>
        <v/>
      </c>
      <c r="G15" s="120" t="str">
        <f>IF($E15="미선발","",SUMIFS(학생부교과!G$5:G$412,학생부교과!$A$5:$A$412,$A15,학생부교과!$C$5:$C$412,$C15,학생부교과!$D$5:$D$412,$D15))</f>
        <v/>
      </c>
      <c r="H15" s="120" t="str">
        <f>IF($E15="미선발","",SUMIFS(학생부교과!H$5:H$412,학생부교과!$A$5:$A$412,$A15,학생부교과!$C$5:$C$412,$C15,학생부교과!$D$5:$D$412,$D15))</f>
        <v/>
      </c>
      <c r="I15" s="3" t="str">
        <f>IF($E15="미선발","",IF(SUMIFS(학생부교과!I$5:I$412,학생부교과!$A$5:$A$412,$A15,학생부교과!$C$5:$C$412,$C15,학생부교과!$D$5:$D$412,$D15)=0,"미해당",SUMIFS(학생부교과!I$5:I$412,학생부교과!$A$5:$A$412,$A15,학생부교과!$C$5:$C$412,$C15,학생부교과!$D$5:$D$412,$D15)))</f>
        <v/>
      </c>
      <c r="J15" s="120" t="str">
        <f>IF($E15="미선발","",SUMIFS(학생부교과!J$5:J$412,학생부교과!$A$5:$A$412,$A15,학생부교과!$C$5:$C$412,$C15,학생부교과!$D$5:$D$412,$D15))</f>
        <v/>
      </c>
      <c r="K15" s="120" t="str">
        <f>IF($E15="미선발","",SUMIFS(학생부교과!K$5:K$412,학생부교과!$A$5:$A$412,$A15,학생부교과!$C$5:$C$412,$C15,학생부교과!$D$5:$D$412,$D15))</f>
        <v/>
      </c>
      <c r="L15" s="120" t="str">
        <f>IF($E15="미선발","",SUMIFS(학생부교과!L$5:L$412,학생부교과!$A$5:$A$412,$A15,학생부교과!$C$5:$C$412,$C15,학생부교과!$D$5:$D$412,$D15))</f>
        <v/>
      </c>
      <c r="M15" s="120" t="str">
        <f>IF($E15="미선발","",SUMIFS(학생부교과!M$5:M$412,학생부교과!$A$5:$A$412,$A15,학생부교과!$C$5:$C$412,$C15,학생부교과!$D$5:$D$412,$D15))</f>
        <v/>
      </c>
      <c r="N15" s="120" t="str">
        <f>IF($E15="미선발","",SUMIFS(학생부교과!N$5:N$412,학생부교과!$A$5:$A$412,$A15,학생부교과!$C$5:$C$412,$C15,학생부교과!$D$5:$D$412,$D15))</f>
        <v/>
      </c>
      <c r="O15" s="120" t="str">
        <f>IF($E15="미선발","",SUMIFS(학생부교과!O$5:O$412,학생부교과!$A$5:$A$412,$A15,학생부교과!$C$5:$C$412,$C15,학생부교과!$D$5:$D$412,$D15))</f>
        <v/>
      </c>
      <c r="P15" s="120" t="str">
        <f>IF($E15="미선발","",SUMIFS(학생부교과!P$5:P$412,학생부교과!$A$5:$A$412,$A15,학생부교과!$C$5:$C$412,$C15,학생부교과!$D$5:$D$412,$D15))</f>
        <v/>
      </c>
      <c r="Q15" s="120" t="str">
        <f>IF($E15="미선발","",SUMIFS(학생부교과!Q$5:Q$412,학생부교과!$A$5:$A$412,$A15,학생부교과!$C$5:$C$412,$C15,학생부교과!$D$5:$D$412,$D15))</f>
        <v/>
      </c>
      <c r="R15" s="120" t="str">
        <f>IF($E15="미선발","",SUMIFS(학생부교과!R$5:R$412,학생부교과!$A$5:$A$412,$A15,학생부교과!$C$5:$C$412,$C15,학생부교과!$D$5:$D$412,$D15))</f>
        <v/>
      </c>
      <c r="S15" s="120" t="str">
        <f>IF($E15="미선발","",SUMIFS(학생부교과!S$5:S$412,학생부교과!$A$5:$A$412,$A15,학생부교과!$C$5:$C$412,$C15,학생부교과!$D$5:$D$412,$D15))</f>
        <v/>
      </c>
      <c r="T15" s="120" t="str">
        <f>IF($E15="미선발","",SUMIFS(학생부교과!T$5:T$412,학생부교과!$A$5:$A$412,$A15,학생부교과!$C$5:$C$412,$C15,학생부교과!$D$5:$D$412,$D15))</f>
        <v/>
      </c>
      <c r="U15" s="120" t="str">
        <f>IF($E15="미선발","",SUMIFS(학생부교과!U$5:U$412,학생부교과!$A$5:$A$412,$A15,학생부교과!$C$5:$C$412,$C15,학생부교과!$D$5:$D$412,$D15))</f>
        <v/>
      </c>
      <c r="V15" s="120" t="str">
        <f>IF($E15="미선발","",SUMIFS(학생부교과!V$5:V$412,학생부교과!$A$5:$A$412,$A15,학생부교과!$C$5:$C$412,$C15,학생부교과!$D$5:$D$412,$D15))</f>
        <v/>
      </c>
      <c r="W15" s="120" t="str">
        <f>IF($E15="미선발","",SUMIFS(학생부교과!W$5:W$412,학생부교과!$A$5:$A$412,$A15,학생부교과!$C$5:$C$412,$C15,학생부교과!$D$5:$D$412,$D15))</f>
        <v/>
      </c>
      <c r="X15" s="120" t="str">
        <f>IF($E15="미선발","",SUMIFS(학생부교과!X$5:X$412,학생부교과!$A$5:$A$412,$A15,학생부교과!$C$5:$C$412,$C15,학생부교과!$D$5:$D$412,$D15))</f>
        <v/>
      </c>
      <c r="Y15" s="120" t="str">
        <f>IF($E15="미선발","",SUMIFS(학생부교과!Y$5:Y$412,학생부교과!$A$5:$A$412,$A15,학생부교과!$C$5:$C$412,$C15,학생부교과!$D$5:$D$412,$D15))</f>
        <v/>
      </c>
      <c r="Z15" s="120" t="str">
        <f>IF($E15="미선발","",SUMIFS(학생부교과!Z$5:Z$412,학생부교과!$A$5:$A$412,$A15,학생부교과!$C$5:$C$412,$C15,학생부교과!$D$5:$D$412,$D15))</f>
        <v/>
      </c>
      <c r="AA15" s="120" t="str">
        <f>IF($E15="미선발","",SUMIFS(학생부교과!AA$5:AA$412,학생부교과!$A$5:$A$412,$A15,학생부교과!$C$5:$C$412,$C15,학생부교과!$D$5:$D$412,$D15))</f>
        <v/>
      </c>
    </row>
    <row r="16" spans="1:27">
      <c r="A16" s="118" t="str">
        <f t="shared" si="0"/>
        <v>춘천</v>
      </c>
      <c r="B16" s="118" t="str">
        <f t="array" ref="B16">IFERROR(INDEX(학과명!$A:$C,MATCH($A$3&amp;$B$3,학과명!A:A&amp;학과명!C:C,0),2),"캠퍼스에 맞는 모집단위 선택")</f>
        <v>캠퍼스에 맞는 모집단위 선택</v>
      </c>
      <c r="C16" s="118">
        <f t="shared" si="1"/>
        <v>0</v>
      </c>
      <c r="D16" s="118" t="s">
        <v>172</v>
      </c>
      <c r="E16" s="150" t="str">
        <f>IF(COUNTIFS(학생부교과!$A$5:$A$412,A16,학생부교과!$C$5:$C$412,C16,학생부교과!$D$5:$D$412,D16)&gt;0,"모집인원 확정 후 재공고","미선발")</f>
        <v>미선발</v>
      </c>
      <c r="F16" s="120" t="str">
        <f>IF($E16="미선발","",SUMIFS(학생부교과!F$5:F$412,학생부교과!$A$5:$A$412,$A16,학생부교과!$C$5:$C$412,$C16,학생부교과!$D$5:$D$412,$D16))</f>
        <v/>
      </c>
      <c r="G16" s="120" t="str">
        <f>IF($E16="미선발","",SUMIFS(학생부교과!G$5:G$412,학생부교과!$A$5:$A$412,$A16,학생부교과!$C$5:$C$412,$C16,학생부교과!$D$5:$D$412,$D16))</f>
        <v/>
      </c>
      <c r="H16" s="120" t="str">
        <f>IF($E16="미선발","",SUMIFS(학생부교과!H$5:H$412,학생부교과!$A$5:$A$412,$A16,학생부교과!$C$5:$C$412,$C16,학생부교과!$D$5:$D$412,$D16))</f>
        <v/>
      </c>
      <c r="I16" s="3" t="str">
        <f>IF($E16="미선발","",IF(SUMIFS(학생부교과!I$5:I$412,학생부교과!$A$5:$A$412,$A16,학생부교과!$C$5:$C$412,$C16,학생부교과!$D$5:$D$412,$D16)=0,"미해당",SUMIFS(학생부교과!I$5:I$412,학생부교과!$A$5:$A$412,$A16,학생부교과!$C$5:$C$412,$C16,학생부교과!$D$5:$D$412,$D16)))</f>
        <v/>
      </c>
      <c r="J16" s="120" t="str">
        <f>IF($E16="미선발","",SUMIFS(학생부교과!J$5:J$412,학생부교과!$A$5:$A$412,$A16,학생부교과!$C$5:$C$412,$C16,학생부교과!$D$5:$D$412,$D16))</f>
        <v/>
      </c>
      <c r="K16" s="120" t="str">
        <f>IF($E16="미선발","",SUMIFS(학생부교과!K$5:K$412,학생부교과!$A$5:$A$412,$A16,학생부교과!$C$5:$C$412,$C16,학생부교과!$D$5:$D$412,$D16))</f>
        <v/>
      </c>
      <c r="L16" s="120" t="str">
        <f>IF($E16="미선발","",SUMIFS(학생부교과!L$5:L$412,학생부교과!$A$5:$A$412,$A16,학생부교과!$C$5:$C$412,$C16,학생부교과!$D$5:$D$412,$D16))</f>
        <v/>
      </c>
      <c r="M16" s="120" t="str">
        <f>IF($E16="미선발","",SUMIFS(학생부교과!M$5:M$412,학생부교과!$A$5:$A$412,$A16,학생부교과!$C$5:$C$412,$C16,학생부교과!$D$5:$D$412,$D16))</f>
        <v/>
      </c>
      <c r="N16" s="120" t="str">
        <f>IF($E16="미선발","",SUMIFS(학생부교과!N$5:N$412,학생부교과!$A$5:$A$412,$A16,학생부교과!$C$5:$C$412,$C16,학생부교과!$D$5:$D$412,$D16))</f>
        <v/>
      </c>
      <c r="O16" s="120" t="str">
        <f>IF($E16="미선발","",SUMIFS(학생부교과!O$5:O$412,학생부교과!$A$5:$A$412,$A16,학생부교과!$C$5:$C$412,$C16,학생부교과!$D$5:$D$412,$D16))</f>
        <v/>
      </c>
      <c r="P16" s="120" t="str">
        <f>IF($E16="미선발","",SUMIFS(학생부교과!P$5:P$412,학생부교과!$A$5:$A$412,$A16,학생부교과!$C$5:$C$412,$C16,학생부교과!$D$5:$D$412,$D16))</f>
        <v/>
      </c>
      <c r="Q16" s="120" t="str">
        <f>IF($E16="미선발","",SUMIFS(학생부교과!Q$5:Q$412,학생부교과!$A$5:$A$412,$A16,학생부교과!$C$5:$C$412,$C16,학생부교과!$D$5:$D$412,$D16))</f>
        <v/>
      </c>
      <c r="R16" s="120" t="str">
        <f>IF($E16="미선발","",SUMIFS(학생부교과!R$5:R$412,학생부교과!$A$5:$A$412,$A16,학생부교과!$C$5:$C$412,$C16,학생부교과!$D$5:$D$412,$D16))</f>
        <v/>
      </c>
      <c r="S16" s="120" t="str">
        <f>IF($E16="미선발","",SUMIFS(학생부교과!S$5:S$412,학생부교과!$A$5:$A$412,$A16,학생부교과!$C$5:$C$412,$C16,학생부교과!$D$5:$D$412,$D16))</f>
        <v/>
      </c>
      <c r="T16" s="120" t="str">
        <f>IF($E16="미선발","",SUMIFS(학생부교과!T$5:T$412,학생부교과!$A$5:$A$412,$A16,학생부교과!$C$5:$C$412,$C16,학생부교과!$D$5:$D$412,$D16))</f>
        <v/>
      </c>
      <c r="U16" s="120" t="str">
        <f>IF($E16="미선발","",SUMIFS(학생부교과!U$5:U$412,학생부교과!$A$5:$A$412,$A16,학생부교과!$C$5:$C$412,$C16,학생부교과!$D$5:$D$412,$D16))</f>
        <v/>
      </c>
      <c r="V16" s="120" t="str">
        <f>IF($E16="미선발","",SUMIFS(학생부교과!V$5:V$412,학생부교과!$A$5:$A$412,$A16,학생부교과!$C$5:$C$412,$C16,학생부교과!$D$5:$D$412,$D16))</f>
        <v/>
      </c>
      <c r="W16" s="120" t="str">
        <f>IF($E16="미선발","",SUMIFS(학생부교과!W$5:W$412,학생부교과!$A$5:$A$412,$A16,학생부교과!$C$5:$C$412,$C16,학생부교과!$D$5:$D$412,$D16))</f>
        <v/>
      </c>
      <c r="X16" s="120" t="str">
        <f>IF($E16="미선발","",SUMIFS(학생부교과!X$5:X$412,학생부교과!$A$5:$A$412,$A16,학생부교과!$C$5:$C$412,$C16,학생부교과!$D$5:$D$412,$D16))</f>
        <v/>
      </c>
      <c r="Y16" s="120" t="str">
        <f>IF($E16="미선발","",SUMIFS(학생부교과!Y$5:Y$412,학생부교과!$A$5:$A$412,$A16,학생부교과!$C$5:$C$412,$C16,학생부교과!$D$5:$D$412,$D16))</f>
        <v/>
      </c>
      <c r="Z16" s="120" t="str">
        <f>IF($E16="미선발","",SUMIFS(학생부교과!Z$5:Z$412,학생부교과!$A$5:$A$412,$A16,학생부교과!$C$5:$C$412,$C16,학생부교과!$D$5:$D$412,$D16))</f>
        <v/>
      </c>
      <c r="AA16" s="120" t="str">
        <f>IF($E16="미선발","",SUMIFS(학생부교과!AA$5:AA$412,학생부교과!$A$5:$A$412,$A16,학생부교과!$C$5:$C$412,$C16,학생부교과!$D$5:$D$412,$D16))</f>
        <v/>
      </c>
    </row>
    <row r="17" spans="1:27">
      <c r="A17" s="118" t="str">
        <f t="shared" si="0"/>
        <v>춘천</v>
      </c>
      <c r="B17" s="118" t="str">
        <f t="array" ref="B17">IFERROR(INDEX(학과명!$A:$C,MATCH($A$3&amp;$B$3,학과명!A:A&amp;학과명!C:C,0),2),"캠퍼스에 맞는 모집단위 선택")</f>
        <v>캠퍼스에 맞는 모집단위 선택</v>
      </c>
      <c r="C17" s="118">
        <f t="shared" si="1"/>
        <v>0</v>
      </c>
      <c r="D17" s="118" t="s">
        <v>269</v>
      </c>
      <c r="E17" s="150" t="str">
        <f>IF(COUNTIFS(학생부교과!$A$5:$A$412,A17,학생부교과!$C$5:$C$412,C17,학생부교과!$D$5:$D$412,D17)&gt;0,"모집인원 확정 후 재공고","미선발")</f>
        <v>미선발</v>
      </c>
      <c r="F17" s="120" t="str">
        <f>IF($E17="미선발","",SUMIFS(학생부교과!F$5:F$412,학생부교과!$A$5:$A$412,$A17,학생부교과!$C$5:$C$412,$C17,학생부교과!$D$5:$D$412,$D17))</f>
        <v/>
      </c>
      <c r="G17" s="120" t="str">
        <f>IF($E17="미선발","",SUMIFS(학생부교과!G$5:G$412,학생부교과!$A$5:$A$412,$A17,학생부교과!$C$5:$C$412,$C17,학생부교과!$D$5:$D$412,$D17))</f>
        <v/>
      </c>
      <c r="H17" s="120" t="str">
        <f>IF($E17="미선발","",SUMIFS(학생부교과!H$5:H$412,학생부교과!$A$5:$A$412,$A17,학생부교과!$C$5:$C$412,$C17,학생부교과!$D$5:$D$412,$D17))</f>
        <v/>
      </c>
      <c r="I17" s="3" t="str">
        <f>IF($E17="미선발","",IF(SUMIFS(학생부교과!I$5:I$412,학생부교과!$A$5:$A$412,$A17,학생부교과!$C$5:$C$412,$C17,학생부교과!$D$5:$D$412,$D17)=0,"미해당",SUMIFS(학생부교과!I$5:I$412,학생부교과!$A$5:$A$412,$A17,학생부교과!$C$5:$C$412,$C17,학생부교과!$D$5:$D$412,$D17)))</f>
        <v/>
      </c>
      <c r="J17" s="120" t="str">
        <f>IF($E17="미선발","",SUMIFS(학생부교과!J$5:J$412,학생부교과!$A$5:$A$412,$A17,학생부교과!$C$5:$C$412,$C17,학생부교과!$D$5:$D$412,$D17))</f>
        <v/>
      </c>
      <c r="K17" s="120" t="str">
        <f>IF($E17="미선발","",SUMIFS(학생부교과!K$5:K$412,학생부교과!$A$5:$A$412,$A17,학생부교과!$C$5:$C$412,$C17,학생부교과!$D$5:$D$412,$D17))</f>
        <v/>
      </c>
      <c r="L17" s="120" t="str">
        <f>IF($E17="미선발","",SUMIFS(학생부교과!L$5:L$412,학생부교과!$A$5:$A$412,$A17,학생부교과!$C$5:$C$412,$C17,학생부교과!$D$5:$D$412,$D17))</f>
        <v/>
      </c>
      <c r="M17" s="120" t="str">
        <f>IF($E17="미선발","",SUMIFS(학생부교과!M$5:M$412,학생부교과!$A$5:$A$412,$A17,학생부교과!$C$5:$C$412,$C17,학생부교과!$D$5:$D$412,$D17))</f>
        <v/>
      </c>
      <c r="N17" s="120" t="str">
        <f>IF($E17="미선발","",SUMIFS(학생부교과!N$5:N$412,학생부교과!$A$5:$A$412,$A17,학생부교과!$C$5:$C$412,$C17,학생부교과!$D$5:$D$412,$D17))</f>
        <v/>
      </c>
      <c r="O17" s="120" t="str">
        <f>IF($E17="미선발","",SUMIFS(학생부교과!O$5:O$412,학생부교과!$A$5:$A$412,$A17,학생부교과!$C$5:$C$412,$C17,학생부교과!$D$5:$D$412,$D17))</f>
        <v/>
      </c>
      <c r="P17" s="120" t="str">
        <f>IF($E17="미선발","",SUMIFS(학생부교과!P$5:P$412,학생부교과!$A$5:$A$412,$A17,학생부교과!$C$5:$C$412,$C17,학생부교과!$D$5:$D$412,$D17))</f>
        <v/>
      </c>
      <c r="Q17" s="120" t="str">
        <f>IF($E17="미선발","",SUMIFS(학생부교과!Q$5:Q$412,학생부교과!$A$5:$A$412,$A17,학생부교과!$C$5:$C$412,$C17,학생부교과!$D$5:$D$412,$D17))</f>
        <v/>
      </c>
      <c r="R17" s="120" t="str">
        <f>IF($E17="미선발","",SUMIFS(학생부교과!R$5:R$412,학생부교과!$A$5:$A$412,$A17,학생부교과!$C$5:$C$412,$C17,학생부교과!$D$5:$D$412,$D17))</f>
        <v/>
      </c>
      <c r="S17" s="120" t="str">
        <f>IF($E17="미선발","",SUMIFS(학생부교과!S$5:S$412,학생부교과!$A$5:$A$412,$A17,학생부교과!$C$5:$C$412,$C17,학생부교과!$D$5:$D$412,$D17))</f>
        <v/>
      </c>
      <c r="T17" s="120" t="str">
        <f>IF($E17="미선발","",SUMIFS(학생부교과!T$5:T$412,학생부교과!$A$5:$A$412,$A17,학생부교과!$C$5:$C$412,$C17,학생부교과!$D$5:$D$412,$D17))</f>
        <v/>
      </c>
      <c r="U17" s="120" t="str">
        <f>IF($E17="미선발","",SUMIFS(학생부교과!U$5:U$412,학생부교과!$A$5:$A$412,$A17,학생부교과!$C$5:$C$412,$C17,학생부교과!$D$5:$D$412,$D17))</f>
        <v/>
      </c>
      <c r="V17" s="120" t="str">
        <f>IF($E17="미선발","",SUMIFS(학생부교과!V$5:V$412,학생부교과!$A$5:$A$412,$A17,학생부교과!$C$5:$C$412,$C17,학생부교과!$D$5:$D$412,$D17))</f>
        <v/>
      </c>
      <c r="W17" s="120" t="str">
        <f>IF($E17="미선발","",SUMIFS(학생부교과!W$5:W$412,학생부교과!$A$5:$A$412,$A17,학생부교과!$C$5:$C$412,$C17,학생부교과!$D$5:$D$412,$D17))</f>
        <v/>
      </c>
      <c r="X17" s="120" t="str">
        <f>IF($E17="미선발","",SUMIFS(학생부교과!X$5:X$412,학생부교과!$A$5:$A$412,$A17,학생부교과!$C$5:$C$412,$C17,학생부교과!$D$5:$D$412,$D17))</f>
        <v/>
      </c>
      <c r="Y17" s="120" t="str">
        <f>IF($E17="미선발","",SUMIFS(학생부교과!Y$5:Y$412,학생부교과!$A$5:$A$412,$A17,학생부교과!$C$5:$C$412,$C17,학생부교과!$D$5:$D$412,$D17))</f>
        <v/>
      </c>
      <c r="Z17" s="120" t="str">
        <f>IF($E17="미선발","",SUMIFS(학생부교과!Z$5:Z$412,학생부교과!$A$5:$A$412,$A17,학생부교과!$C$5:$C$412,$C17,학생부교과!$D$5:$D$412,$D17))</f>
        <v/>
      </c>
      <c r="AA17" s="120" t="str">
        <f>IF($E17="미선발","",SUMIFS(학생부교과!AA$5:AA$412,학생부교과!$A$5:$A$412,$A17,학생부교과!$C$5:$C$412,$C17,학생부교과!$D$5:$D$412,$D17))</f>
        <v/>
      </c>
    </row>
    <row r="19" spans="1:27">
      <c r="A19" s="166" t="s">
        <v>267</v>
      </c>
      <c r="B19" s="166"/>
      <c r="C19" s="166"/>
    </row>
    <row r="20" spans="1:27">
      <c r="A20" s="169" t="s">
        <v>112</v>
      </c>
      <c r="B20" s="169" t="s">
        <v>113</v>
      </c>
      <c r="C20" s="169" t="s">
        <v>114</v>
      </c>
      <c r="D20" s="169" t="s">
        <v>115</v>
      </c>
      <c r="E20" s="168" t="s">
        <v>178</v>
      </c>
      <c r="F20" s="169" t="s">
        <v>162</v>
      </c>
      <c r="G20" s="169"/>
      <c r="H20" s="169"/>
      <c r="I20" s="169"/>
      <c r="J20" s="169"/>
      <c r="K20" s="169"/>
      <c r="L20" s="169" t="s">
        <v>176</v>
      </c>
      <c r="M20" s="169"/>
      <c r="N20" s="169"/>
      <c r="O20" s="169"/>
      <c r="P20" s="169"/>
      <c r="Q20" s="169"/>
      <c r="R20" s="167" t="s">
        <v>175</v>
      </c>
      <c r="S20" s="167"/>
      <c r="T20" s="167"/>
      <c r="U20" s="167"/>
      <c r="V20" s="163" t="s">
        <v>174</v>
      </c>
      <c r="W20" s="163"/>
      <c r="X20" s="163"/>
      <c r="Y20" s="163"/>
    </row>
    <row r="21" spans="1:27" ht="27">
      <c r="A21" s="169"/>
      <c r="B21" s="169"/>
      <c r="C21" s="169"/>
      <c r="D21" s="169"/>
      <c r="E21" s="168"/>
      <c r="F21" s="121" t="s">
        <v>116</v>
      </c>
      <c r="G21" s="121" t="s">
        <v>117</v>
      </c>
      <c r="H21" s="121" t="s">
        <v>118</v>
      </c>
      <c r="I21" s="122" t="s">
        <v>119</v>
      </c>
      <c r="J21" s="122" t="s">
        <v>120</v>
      </c>
      <c r="K21" s="122" t="s">
        <v>129</v>
      </c>
      <c r="L21" s="122" t="s">
        <v>149</v>
      </c>
      <c r="M21" s="122" t="s">
        <v>150</v>
      </c>
      <c r="N21" s="122" t="s">
        <v>154</v>
      </c>
      <c r="O21" s="122" t="s">
        <v>121</v>
      </c>
      <c r="P21" s="122" t="s">
        <v>151</v>
      </c>
      <c r="Q21" s="122" t="s">
        <v>152</v>
      </c>
      <c r="R21" s="116" t="s">
        <v>154</v>
      </c>
      <c r="S21" s="116" t="s">
        <v>121</v>
      </c>
      <c r="T21" s="116" t="s">
        <v>122</v>
      </c>
      <c r="U21" s="116" t="s">
        <v>123</v>
      </c>
      <c r="V21" s="117" t="s">
        <v>154</v>
      </c>
      <c r="W21" s="117" t="s">
        <v>121</v>
      </c>
      <c r="X21" s="117" t="s">
        <v>122</v>
      </c>
      <c r="Y21" s="117" t="s">
        <v>123</v>
      </c>
    </row>
    <row r="22" spans="1:27">
      <c r="A22" s="123" t="str">
        <f>$A$3</f>
        <v>춘천</v>
      </c>
      <c r="B22" s="118" t="str">
        <f t="array" ref="B22">IFERROR(INDEX(학과명!$A:$C,MATCH($A$3&amp;$B$3,학과명!A:A&amp;학과명!C:C,0),2),"캠퍼스에 맞는 모집단위 선택")</f>
        <v>캠퍼스에 맞는 모집단위 선택</v>
      </c>
      <c r="C22" s="123">
        <f>$B$3</f>
        <v>0</v>
      </c>
      <c r="D22" s="123" t="s">
        <v>179</v>
      </c>
      <c r="E22" s="150" t="str">
        <f>IF(COUNTIFS(학생부종합!$A$3:$A$136,A22,학생부종합!$C$3:$C$136,C22,학생부종합!$D$3:$D$136,D22)&gt;0,"모집인원 확정 후 재공고","미선발")</f>
        <v>미선발</v>
      </c>
      <c r="F22" s="120" t="str">
        <f>IF($E22="미선발","",SUMIFS(학생부종합!F$3:F$136,학생부종합!$A$3:$A$136,$A22,학생부종합!$C$3:$C$136,$C22,학생부종합!$D$3:$D$136,$D22))</f>
        <v/>
      </c>
      <c r="G22" s="120" t="str">
        <f>IF($E22="미선발","",SUMIFS(학생부종합!G$3:G$136,학생부종합!$A$3:$A$136,$A22,학생부종합!$C$3:$C$136,$C22,학생부종합!$D$3:$D$136,$D22))</f>
        <v/>
      </c>
      <c r="H22" s="120" t="str">
        <f>IF($E22="미선발","",SUMIFS(학생부종합!H$3:H$136,학생부종합!$A$3:$A$136,$A22,학생부종합!$C$3:$C$136,$C22,학생부종합!$D$3:$D$136,$D22))</f>
        <v/>
      </c>
      <c r="I22" s="3" t="str">
        <f>IF($E22="미선발","",IF(SUMIFS(학생부종합!I$3:I$136,학생부종합!$A$3:$A$136,$A22,학생부종합!$C$3:$C$136,$C22,학생부종합!$D$3:$D$136,$D22)=0,"미해당",SUMIFS(학생부종합!I$3:I$136,학생부종합!$A$3:$A$136,$A22,학생부종합!$C$3:$C$136,$C22,학생부종합!$D$3:$D$136,$D22)))</f>
        <v/>
      </c>
      <c r="J22" s="120" t="str">
        <f>IF($E22="미선발","",SUMIFS(학생부종합!J$3:J$136,학생부종합!$A$3:$A$136,$A22,학생부종합!$C$3:$C$136,$C22,학생부종합!$D$3:$D$136,$D22))</f>
        <v/>
      </c>
      <c r="K22" s="120" t="str">
        <f>IF($E22="미선발","",SUMIFS(학생부종합!K$3:K$136,학생부종합!$A$3:$A$136,$A22,학생부종합!$C$3:$C$136,$C22,학생부종합!$D$3:$D$136,$D22))</f>
        <v/>
      </c>
      <c r="L22" s="120" t="str">
        <f>IF($E22="미선발","",SUMIFS(학생부종합!L$3:L$136,학생부종합!$A$3:$A$136,$A22,학생부종합!$C$3:$C$136,$C22,학생부종합!$D$3:$D$136,$D22))</f>
        <v/>
      </c>
      <c r="M22" s="120" t="str">
        <f>IF($E22="미선발","",SUMIFS(학생부종합!M$3:M$136,학생부종합!$A$3:$A$136,$A22,학생부종합!$C$3:$C$136,$C22,학생부종합!$D$3:$D$136,$D22))</f>
        <v/>
      </c>
      <c r="N22" s="120" t="str">
        <f>IF($E22="미선발","",SUMIFS(학생부종합!N$3:N$136,학생부종합!$A$3:$A$136,$A22,학생부종합!$C$3:$C$136,$C22,학생부종합!$D$3:$D$136,$D22))</f>
        <v/>
      </c>
      <c r="O22" s="120" t="str">
        <f>IF($E22="미선발","",SUMIFS(학생부종합!O$3:O$136,학생부종합!$A$3:$A$136,$A22,학생부종합!$C$3:$C$136,$C22,학생부종합!$D$3:$D$136,$D22))</f>
        <v/>
      </c>
      <c r="P22" s="120" t="str">
        <f>IF($E22="미선발","",SUMIFS(학생부종합!P$3:P$136,학생부종합!$A$3:$A$136,$A22,학생부종합!$C$3:$C$136,$C22,학생부종합!$D$3:$D$136,$D22))</f>
        <v/>
      </c>
      <c r="Q22" s="120" t="str">
        <f>IF($E22="미선발","",SUMIFS(학생부종합!Q$3:Q$136,학생부종합!$A$3:$A$136,$A22,학생부종합!$C$3:$C$136,$C22,학생부종합!$D$3:$D$136,$D22))</f>
        <v/>
      </c>
      <c r="R22" s="120" t="str">
        <f>IF($E22="미선발","",SUMIFS(학생부종합!R$3:R$136,학생부종합!$A$3:$A$136,$A22,학생부종합!$C$3:$C$136,$C22,학생부종합!$D$3:$D$136,$D22))</f>
        <v/>
      </c>
      <c r="S22" s="120" t="str">
        <f>IF($E22="미선발","",SUMIFS(학생부종합!S$3:S$136,학생부종합!$A$3:$A$136,$A22,학생부종합!$C$3:$C$136,$C22,학생부종합!$D$3:$D$136,$D22))</f>
        <v/>
      </c>
      <c r="T22" s="120" t="str">
        <f>IF($E22="미선발","",SUMIFS(학생부종합!T$3:T$136,학생부종합!$A$3:$A$136,$A22,학생부종합!$C$3:$C$136,$C22,학생부종합!$D$3:$D$136,$D22))</f>
        <v/>
      </c>
      <c r="U22" s="120" t="str">
        <f>IF($E22="미선발","",SUMIFS(학생부종합!U$3:U$136,학생부종합!$A$3:$A$136,$A22,학생부종합!$C$3:$C$136,$C22,학생부종합!$D$3:$D$136,$D22))</f>
        <v/>
      </c>
      <c r="V22" s="120" t="str">
        <f>IF($E22="미선발","",SUMIFS(학생부종합!V$3:V$136,학생부종합!$A$3:$A$136,$A22,학생부종합!$C$3:$C$136,$C22,학생부종합!$D$3:$D$136,$D22))</f>
        <v/>
      </c>
      <c r="W22" s="120" t="str">
        <f>IF($E22="미선발","",SUMIFS(학생부종합!W$3:W$136,학생부종합!$A$3:$A$136,$A22,학생부종합!$C$3:$C$136,$C22,학생부종합!$D$3:$D$136,$D22))</f>
        <v/>
      </c>
      <c r="X22" s="120" t="str">
        <f>IF($E22="미선발","",SUMIFS(학생부종합!X$3:X$136,학생부종합!$A$3:$A$136,$A22,학생부종합!$C$3:$C$136,$C22,학생부종합!$D$3:$D$136,$D22))</f>
        <v/>
      </c>
      <c r="Y22" s="120" t="str">
        <f>IF($E22="미선발","",SUMIFS(학생부종합!Y$3:Y$136,학생부종합!$A$3:$A$136,$A22,학생부종합!$C$3:$C$136,$C22,학생부종합!$D$3:$D$136,$D22))</f>
        <v/>
      </c>
    </row>
    <row r="23" spans="1:27">
      <c r="A23" s="123" t="str">
        <f>$A$3</f>
        <v>춘천</v>
      </c>
      <c r="B23" s="118" t="str">
        <f t="array" ref="B23">IFERROR(INDEX(학과명!$A:$C,MATCH($A$3&amp;$B$3,학과명!A:A&amp;학과명!C:C,0),2),"캠퍼스에 맞는 모집단위 선택")</f>
        <v>캠퍼스에 맞는 모집단위 선택</v>
      </c>
      <c r="C23" s="123">
        <f>$B$3</f>
        <v>0</v>
      </c>
      <c r="D23" s="123" t="s">
        <v>180</v>
      </c>
      <c r="E23" s="150" t="str">
        <f>IF(COUNTIFS(학생부종합!$A$3:$A$136,A23,학생부종합!$C$3:$C$136,C23,학생부종합!$D$3:$D$136,D23)&gt;0,"모집인원 확정 후 재공고","미선발")</f>
        <v>미선발</v>
      </c>
      <c r="F23" s="120" t="str">
        <f>IF($E23="미선발","",SUMIFS(학생부종합!F$3:F$136,학생부종합!$A$3:$A$136,$A23,학생부종합!$C$3:$C$136,$C23,학생부종합!$D$3:$D$136,$D23))</f>
        <v/>
      </c>
      <c r="G23" s="120" t="str">
        <f>IF($E23="미선발","",SUMIFS(학생부종합!G$3:G$136,학생부종합!$A$3:$A$136,$A23,학생부종합!$C$3:$C$136,$C23,학생부종합!$D$3:$D$136,$D23))</f>
        <v/>
      </c>
      <c r="H23" s="120" t="str">
        <f>IF($E23="미선발","",SUMIFS(학생부종합!H$3:H$136,학생부종합!$A$3:$A$136,$A23,학생부종합!$C$3:$C$136,$C23,학생부종합!$D$3:$D$136,$D23))</f>
        <v/>
      </c>
      <c r="I23" s="3" t="str">
        <f>IF($E23="미선발","",IF(SUMIFS(학생부종합!I$3:I$136,학생부종합!$A$3:$A$136,$A23,학생부종합!$C$3:$C$136,$C23,학생부종합!$D$3:$D$136,$D23)=0,"미해당",SUMIFS(학생부종합!I$3:I$136,학생부종합!$A$3:$A$136,$A23,학생부종합!$C$3:$C$136,$C23,학생부종합!$D$3:$D$136,$D23)))</f>
        <v/>
      </c>
      <c r="J23" s="120" t="str">
        <f>IF($E23="미선발","",SUMIFS(학생부종합!J$3:J$136,학생부종합!$A$3:$A$136,$A23,학생부종합!$C$3:$C$136,$C23,학생부종합!$D$3:$D$136,$D23))</f>
        <v/>
      </c>
      <c r="K23" s="120" t="str">
        <f>IF($E23="미선발","",SUMIFS(학생부종합!K$3:K$136,학생부종합!$A$3:$A$136,$A23,학생부종합!$C$3:$C$136,$C23,학생부종합!$D$3:$D$136,$D23))</f>
        <v/>
      </c>
      <c r="L23" s="120" t="str">
        <f>IF($E23="미선발","",SUMIFS(학생부종합!L$3:L$136,학생부종합!$A$3:$A$136,$A23,학생부종합!$C$3:$C$136,$C23,학생부종합!$D$3:$D$136,$D23))</f>
        <v/>
      </c>
      <c r="M23" s="120" t="str">
        <f>IF($E23="미선발","",SUMIFS(학생부종합!M$3:M$136,학생부종합!$A$3:$A$136,$A23,학생부종합!$C$3:$C$136,$C23,학생부종합!$D$3:$D$136,$D23))</f>
        <v/>
      </c>
      <c r="N23" s="120" t="str">
        <f>IF($E23="미선발","",SUMIFS(학생부종합!N$3:N$136,학생부종합!$A$3:$A$136,$A23,학생부종합!$C$3:$C$136,$C23,학생부종합!$D$3:$D$136,$D23))</f>
        <v/>
      </c>
      <c r="O23" s="120" t="str">
        <f>IF($E23="미선발","",SUMIFS(학생부종합!O$3:O$136,학생부종합!$A$3:$A$136,$A23,학생부종합!$C$3:$C$136,$C23,학생부종합!$D$3:$D$136,$D23))</f>
        <v/>
      </c>
      <c r="P23" s="120" t="str">
        <f>IF($E23="미선발","",SUMIFS(학생부종합!P$3:P$136,학생부종합!$A$3:$A$136,$A23,학생부종합!$C$3:$C$136,$C23,학생부종합!$D$3:$D$136,$D23))</f>
        <v/>
      </c>
      <c r="Q23" s="120" t="str">
        <f>IF($E23="미선발","",SUMIFS(학생부종합!Q$3:Q$136,학생부종합!$A$3:$A$136,$A23,학생부종합!$C$3:$C$136,$C23,학생부종합!$D$3:$D$136,$D23))</f>
        <v/>
      </c>
      <c r="R23" s="120" t="str">
        <f>IF($E23="미선발","",SUMIFS(학생부종합!R$3:R$136,학생부종합!$A$3:$A$136,$A23,학생부종합!$C$3:$C$136,$C23,학생부종합!$D$3:$D$136,$D23))</f>
        <v/>
      </c>
      <c r="S23" s="120" t="str">
        <f>IF($E23="미선발","",SUMIFS(학생부종합!S$3:S$136,학생부종합!$A$3:$A$136,$A23,학생부종합!$C$3:$C$136,$C23,학생부종합!$D$3:$D$136,$D23))</f>
        <v/>
      </c>
      <c r="T23" s="120" t="str">
        <f>IF($E23="미선발","",SUMIFS(학생부종합!T$3:T$136,학생부종합!$A$3:$A$136,$A23,학생부종합!$C$3:$C$136,$C23,학생부종합!$D$3:$D$136,$D23))</f>
        <v/>
      </c>
      <c r="U23" s="120" t="str">
        <f>IF($E23="미선발","",SUMIFS(학생부종합!U$3:U$136,학생부종합!$A$3:$A$136,$A23,학생부종합!$C$3:$C$136,$C23,학생부종합!$D$3:$D$136,$D23))</f>
        <v/>
      </c>
      <c r="V23" s="120" t="str">
        <f>IF($E23="미선발","",SUMIFS(학생부종합!V$3:V$136,학생부종합!$A$3:$A$136,$A23,학생부종합!$C$3:$C$136,$C23,학생부종합!$D$3:$D$136,$D23))</f>
        <v/>
      </c>
      <c r="W23" s="120" t="str">
        <f>IF($E23="미선발","",SUMIFS(학생부종합!W$3:W$136,학생부종합!$A$3:$A$136,$A23,학생부종합!$C$3:$C$136,$C23,학생부종합!$D$3:$D$136,$D23))</f>
        <v/>
      </c>
      <c r="X23" s="120" t="str">
        <f>IF($E23="미선발","",SUMIFS(학생부종합!X$3:X$136,학생부종합!$A$3:$A$136,$A23,학생부종합!$C$3:$C$136,$C23,학생부종합!$D$3:$D$136,$D23))</f>
        <v/>
      </c>
      <c r="Y23" s="120" t="str">
        <f>IF($E23="미선발","",SUMIFS(학생부종합!Y$3:Y$136,학생부종합!$A$3:$A$136,$A23,학생부종합!$C$3:$C$136,$C23,학생부종합!$D$3:$D$136,$D23))</f>
        <v/>
      </c>
    </row>
    <row r="24" spans="1:27">
      <c r="A24" s="123" t="str">
        <f>$A$3</f>
        <v>춘천</v>
      </c>
      <c r="B24" s="118" t="str">
        <f t="array" ref="B24">IFERROR(INDEX(학과명!$A:$C,MATCH($A$3&amp;$B$3,학과명!A:A&amp;학과명!C:C,0),2),"캠퍼스에 맞는 모집단위 선택")</f>
        <v>캠퍼스에 맞는 모집단위 선택</v>
      </c>
      <c r="C24" s="123">
        <f>$B$3</f>
        <v>0</v>
      </c>
      <c r="D24" s="123" t="s">
        <v>182</v>
      </c>
      <c r="E24" s="150" t="str">
        <f>IF(COUNTIFS(학생부종합!$A$3:$A$136,A24,학생부종합!$C$3:$C$136,C24,학생부종합!$D$3:$D$136,D24)&gt;0,"모집인원 확정 후 재공고","미선발")</f>
        <v>미선발</v>
      </c>
      <c r="F24" s="120" t="str">
        <f>IF($E24="미선발","",SUMIFS(학생부종합!F$3:F$136,학생부종합!$A$3:$A$136,$A24,학생부종합!$C$3:$C$136,$C24,학생부종합!$D$3:$D$136,$D24))</f>
        <v/>
      </c>
      <c r="G24" s="120" t="str">
        <f>IF($E24="미선발","",SUMIFS(학생부종합!G$3:G$136,학생부종합!$A$3:$A$136,$A24,학생부종합!$C$3:$C$136,$C24,학생부종합!$D$3:$D$136,$D24))</f>
        <v/>
      </c>
      <c r="H24" s="120" t="str">
        <f>IF($E24="미선발","",SUMIFS(학생부종합!H$3:H$136,학생부종합!$A$3:$A$136,$A24,학생부종합!$C$3:$C$136,$C24,학생부종합!$D$3:$D$136,$D24))</f>
        <v/>
      </c>
      <c r="I24" s="3" t="str">
        <f>IF($E24="미선발","",IF(SUMIFS(학생부종합!I$3:I$136,학생부종합!$A$3:$A$136,$A24,학생부종합!$C$3:$C$136,$C24,학생부종합!$D$3:$D$136,$D24)=0,"미해당",SUMIFS(학생부종합!I$3:I$136,학생부종합!$A$3:$A$136,$A24,학생부종합!$C$3:$C$136,$C24,학생부종합!$D$3:$D$136,$D24)))</f>
        <v/>
      </c>
      <c r="J24" s="120" t="str">
        <f>IF($E24="미선발","",SUMIFS(학생부종합!J$3:J$136,학생부종합!$A$3:$A$136,$A24,학생부종합!$C$3:$C$136,$C24,학생부종합!$D$3:$D$136,$D24))</f>
        <v/>
      </c>
      <c r="K24" s="120" t="str">
        <f>IF($E24="미선발","",SUMIFS(학생부종합!K$3:K$136,학생부종합!$A$3:$A$136,$A24,학생부종합!$C$3:$C$136,$C24,학생부종합!$D$3:$D$136,$D24))</f>
        <v/>
      </c>
      <c r="L24" s="120" t="str">
        <f>IF($E24="미선발","",SUMIFS(학생부종합!L$3:L$136,학생부종합!$A$3:$A$136,$A24,학생부종합!$C$3:$C$136,$C24,학생부종합!$D$3:$D$136,$D24))</f>
        <v/>
      </c>
      <c r="M24" s="120" t="str">
        <f>IF($E24="미선발","",SUMIFS(학생부종합!M$3:M$136,학생부종합!$A$3:$A$136,$A24,학생부종합!$C$3:$C$136,$C24,학생부종합!$D$3:$D$136,$D24))</f>
        <v/>
      </c>
      <c r="N24" s="120" t="str">
        <f>IF($E24="미선발","",SUMIFS(학생부종합!N$3:N$136,학생부종합!$A$3:$A$136,$A24,학생부종합!$C$3:$C$136,$C24,학생부종합!$D$3:$D$136,$D24))</f>
        <v/>
      </c>
      <c r="O24" s="120" t="str">
        <f>IF($E24="미선발","",SUMIFS(학생부종합!O$3:O$136,학생부종합!$A$3:$A$136,$A24,학생부종합!$C$3:$C$136,$C24,학생부종합!$D$3:$D$136,$D24))</f>
        <v/>
      </c>
      <c r="P24" s="120" t="str">
        <f>IF($E24="미선발","",SUMIFS(학생부종합!P$3:P$136,학생부종합!$A$3:$A$136,$A24,학생부종합!$C$3:$C$136,$C24,학생부종합!$D$3:$D$136,$D24))</f>
        <v/>
      </c>
      <c r="Q24" s="120" t="str">
        <f>IF($E24="미선발","",SUMIFS(학생부종합!Q$3:Q$136,학생부종합!$A$3:$A$136,$A24,학생부종합!$C$3:$C$136,$C24,학생부종합!$D$3:$D$136,$D24))</f>
        <v/>
      </c>
      <c r="R24" s="120" t="str">
        <f>IF($E24="미선발","",SUMIFS(학생부종합!R$3:R$136,학생부종합!$A$3:$A$136,$A24,학생부종합!$C$3:$C$136,$C24,학생부종합!$D$3:$D$136,$D24))</f>
        <v/>
      </c>
      <c r="S24" s="120" t="str">
        <f>IF($E24="미선발","",SUMIFS(학생부종합!S$3:S$136,학생부종합!$A$3:$A$136,$A24,학생부종합!$C$3:$C$136,$C24,학생부종합!$D$3:$D$136,$D24))</f>
        <v/>
      </c>
      <c r="T24" s="120" t="str">
        <f>IF($E24="미선발","",SUMIFS(학생부종합!T$3:T$136,학생부종합!$A$3:$A$136,$A24,학생부종합!$C$3:$C$136,$C24,학생부종합!$D$3:$D$136,$D24))</f>
        <v/>
      </c>
      <c r="U24" s="120" t="str">
        <f>IF($E24="미선발","",SUMIFS(학생부종합!U$3:U$136,학생부종합!$A$3:$A$136,$A24,학생부종합!$C$3:$C$136,$C24,학생부종합!$D$3:$D$136,$D24))</f>
        <v/>
      </c>
      <c r="V24" s="120" t="str">
        <f>IF($E24="미선발","",SUMIFS(학생부종합!V$3:V$136,학생부종합!$A$3:$A$136,$A24,학생부종합!$C$3:$C$136,$C24,학생부종합!$D$3:$D$136,$D24))</f>
        <v/>
      </c>
      <c r="W24" s="120" t="str">
        <f>IF($E24="미선발","",SUMIFS(학생부종합!W$3:W$136,학생부종합!$A$3:$A$136,$A24,학생부종합!$C$3:$C$136,$C24,학생부종합!$D$3:$D$136,$D24))</f>
        <v/>
      </c>
      <c r="X24" s="120" t="str">
        <f>IF($E24="미선발","",SUMIFS(학생부종합!X$3:X$136,학생부종합!$A$3:$A$136,$A24,학생부종합!$C$3:$C$136,$C24,학생부종합!$D$3:$D$136,$D24))</f>
        <v/>
      </c>
      <c r="Y24" s="120" t="str">
        <f>IF($E24="미선발","",SUMIFS(학생부종합!Y$3:Y$136,학생부종합!$A$3:$A$136,$A24,학생부종합!$C$3:$C$136,$C24,학생부종합!$D$3:$D$136,$D24))</f>
        <v/>
      </c>
    </row>
    <row r="25" spans="1:27">
      <c r="A25" s="123" t="str">
        <f>$A$3</f>
        <v>춘천</v>
      </c>
      <c r="B25" s="118" t="str">
        <f t="array" ref="B25">IFERROR(INDEX(학과명!$A:$C,MATCH($A$3&amp;$B$3,학과명!A:A&amp;학과명!C:C,0),2),"캠퍼스에 맞는 모집단위 선택")</f>
        <v>캠퍼스에 맞는 모집단위 선택</v>
      </c>
      <c r="C25" s="123">
        <f>$B$3</f>
        <v>0</v>
      </c>
      <c r="D25" s="123" t="s">
        <v>181</v>
      </c>
      <c r="E25" s="150" t="str">
        <f>IF(COUNTIFS(학생부종합!$A$3:$A$136,A25,학생부종합!$C$3:$C$136,C25,학생부종합!$D$3:$D$136,D25)&gt;0,"모집인원 확정 후 재공고","미선발")</f>
        <v>미선발</v>
      </c>
      <c r="F25" s="120" t="str">
        <f>IF($E25="미선발","",SUMIFS(학생부종합!F$3:F$136,학생부종합!$A$3:$A$136,$A25,학생부종합!$C$3:$C$136,$C25,학생부종합!$D$3:$D$136,$D25))</f>
        <v/>
      </c>
      <c r="G25" s="120" t="str">
        <f>IF($E25="미선발","",SUMIFS(학생부종합!G$3:G$136,학생부종합!$A$3:$A$136,$A25,학생부종합!$C$3:$C$136,$C25,학생부종합!$D$3:$D$136,$D25))</f>
        <v/>
      </c>
      <c r="H25" s="120" t="str">
        <f>IF($E25="미선발","",SUMIFS(학생부종합!H$3:H$136,학생부종합!$A$3:$A$136,$A25,학생부종합!$C$3:$C$136,$C25,학생부종합!$D$3:$D$136,$D25))</f>
        <v/>
      </c>
      <c r="I25" s="3" t="str">
        <f>IF($E25="미선발","",IF(SUMIFS(학생부종합!I$3:I$136,학생부종합!$A$3:$A$136,$A25,학생부종합!$C$3:$C$136,$C25,학생부종합!$D$3:$D$136,$D25)=0,"미해당",SUMIFS(학생부종합!I$3:I$136,학생부종합!$A$3:$A$136,$A25,학생부종합!$C$3:$C$136,$C25,학생부종합!$D$3:$D$136,$D25)))</f>
        <v/>
      </c>
      <c r="J25" s="120" t="str">
        <f>IF($E25="미선발","",SUMIFS(학생부종합!J$3:J$136,학생부종합!$A$3:$A$136,$A25,학생부종합!$C$3:$C$136,$C25,학생부종합!$D$3:$D$136,$D25))</f>
        <v/>
      </c>
      <c r="K25" s="120" t="str">
        <f>IF($E25="미선발","",SUMIFS(학생부종합!K$3:K$136,학생부종합!$A$3:$A$136,$A25,학생부종합!$C$3:$C$136,$C25,학생부종합!$D$3:$D$136,$D25))</f>
        <v/>
      </c>
      <c r="L25" s="120" t="str">
        <f>IF($E25="미선발","",SUMIFS(학생부종합!L$3:L$136,학생부종합!$A$3:$A$136,$A25,학생부종합!$C$3:$C$136,$C25,학생부종합!$D$3:$D$136,$D25))</f>
        <v/>
      </c>
      <c r="M25" s="120" t="str">
        <f>IF($E25="미선발","",SUMIFS(학생부종합!M$3:M$136,학생부종합!$A$3:$A$136,$A25,학생부종합!$C$3:$C$136,$C25,학생부종합!$D$3:$D$136,$D25))</f>
        <v/>
      </c>
      <c r="N25" s="120" t="str">
        <f>IF($E25="미선발","",SUMIFS(학생부종합!N$3:N$136,학생부종합!$A$3:$A$136,$A25,학생부종합!$C$3:$C$136,$C25,학생부종합!$D$3:$D$136,$D25))</f>
        <v/>
      </c>
      <c r="O25" s="120" t="str">
        <f>IF($E25="미선발","",SUMIFS(학생부종합!O$3:O$136,학생부종합!$A$3:$A$136,$A25,학생부종합!$C$3:$C$136,$C25,학생부종합!$D$3:$D$136,$D25))</f>
        <v/>
      </c>
      <c r="P25" s="120" t="str">
        <f>IF($E25="미선발","",SUMIFS(학생부종합!P$3:P$136,학생부종합!$A$3:$A$136,$A25,학생부종합!$C$3:$C$136,$C25,학생부종합!$D$3:$D$136,$D25))</f>
        <v/>
      </c>
      <c r="Q25" s="120" t="str">
        <f>IF($E25="미선발","",SUMIFS(학생부종합!Q$3:Q$136,학생부종합!$A$3:$A$136,$A25,학생부종합!$C$3:$C$136,$C25,학생부종합!$D$3:$D$136,$D25))</f>
        <v/>
      </c>
      <c r="R25" s="120" t="str">
        <f>IF($E25="미선발","",SUMIFS(학생부종합!R$3:R$136,학생부종합!$A$3:$A$136,$A25,학생부종합!$C$3:$C$136,$C25,학생부종합!$D$3:$D$136,$D25))</f>
        <v/>
      </c>
      <c r="S25" s="120" t="str">
        <f>IF($E25="미선발","",SUMIFS(학생부종합!S$3:S$136,학생부종합!$A$3:$A$136,$A25,학생부종합!$C$3:$C$136,$C25,학생부종합!$D$3:$D$136,$D25))</f>
        <v/>
      </c>
      <c r="T25" s="120" t="str">
        <f>IF($E25="미선발","",SUMIFS(학생부종합!T$3:T$136,학생부종합!$A$3:$A$136,$A25,학생부종합!$C$3:$C$136,$C25,학생부종합!$D$3:$D$136,$D25))</f>
        <v/>
      </c>
      <c r="U25" s="120" t="str">
        <f>IF($E25="미선발","",SUMIFS(학생부종합!U$3:U$136,학생부종합!$A$3:$A$136,$A25,학생부종합!$C$3:$C$136,$C25,학생부종합!$D$3:$D$136,$D25))</f>
        <v/>
      </c>
      <c r="V25" s="120" t="str">
        <f>IF($E25="미선발","",SUMIFS(학생부종합!V$3:V$136,학생부종합!$A$3:$A$136,$A25,학생부종합!$C$3:$C$136,$C25,학생부종합!$D$3:$D$136,$D25))</f>
        <v/>
      </c>
      <c r="W25" s="120" t="str">
        <f>IF($E25="미선발","",SUMIFS(학생부종합!W$3:W$136,학생부종합!$A$3:$A$136,$A25,학생부종합!$C$3:$C$136,$C25,학생부종합!$D$3:$D$136,$D25))</f>
        <v/>
      </c>
      <c r="X25" s="120" t="str">
        <f>IF($E25="미선발","",SUMIFS(학생부종합!X$3:X$136,학생부종합!$A$3:$A$136,$A25,학생부종합!$C$3:$C$136,$C25,학생부종합!$D$3:$D$136,$D25))</f>
        <v/>
      </c>
      <c r="Y25" s="120" t="str">
        <f>IF($E25="미선발","",SUMIFS(학생부종합!Y$3:Y$136,학생부종합!$A$3:$A$136,$A25,학생부종합!$C$3:$C$136,$C25,학생부종합!$D$3:$D$136,$D25))</f>
        <v/>
      </c>
    </row>
    <row r="27" spans="1:27">
      <c r="A27" s="166" t="s">
        <v>283</v>
      </c>
      <c r="B27" s="166"/>
      <c r="C27" s="166"/>
    </row>
    <row r="28" spans="1:27">
      <c r="A28" s="164" t="s">
        <v>112</v>
      </c>
      <c r="B28" s="164" t="s">
        <v>113</v>
      </c>
      <c r="C28" s="164" t="s">
        <v>114</v>
      </c>
      <c r="D28" s="164" t="s">
        <v>126</v>
      </c>
      <c r="E28" s="164" t="s">
        <v>115</v>
      </c>
      <c r="F28" s="165" t="s">
        <v>157</v>
      </c>
      <c r="G28" s="164" t="s">
        <v>162</v>
      </c>
      <c r="H28" s="164"/>
      <c r="I28" s="164"/>
      <c r="J28" s="164"/>
      <c r="K28" s="164"/>
      <c r="L28" s="167" t="s">
        <v>184</v>
      </c>
      <c r="M28" s="167"/>
      <c r="N28" s="167"/>
      <c r="O28" s="167"/>
      <c r="P28" s="163" t="s">
        <v>185</v>
      </c>
      <c r="Q28" s="163"/>
      <c r="R28" s="163"/>
      <c r="S28" s="163"/>
      <c r="T28" s="171" t="s">
        <v>153</v>
      </c>
      <c r="U28" s="171"/>
      <c r="V28" s="170" t="s">
        <v>201</v>
      </c>
      <c r="W28" s="170"/>
    </row>
    <row r="29" spans="1:27" ht="27">
      <c r="A29" s="164"/>
      <c r="B29" s="164"/>
      <c r="C29" s="164"/>
      <c r="D29" s="164"/>
      <c r="E29" s="164"/>
      <c r="F29" s="164"/>
      <c r="G29" s="111" t="s">
        <v>116</v>
      </c>
      <c r="H29" s="111" t="s">
        <v>117</v>
      </c>
      <c r="I29" s="111" t="s">
        <v>118</v>
      </c>
      <c r="J29" s="112" t="s">
        <v>120</v>
      </c>
      <c r="K29" s="112" t="s">
        <v>129</v>
      </c>
      <c r="L29" s="116" t="s">
        <v>154</v>
      </c>
      <c r="M29" s="116" t="s">
        <v>121</v>
      </c>
      <c r="N29" s="116" t="s">
        <v>122</v>
      </c>
      <c r="O29" s="116" t="s">
        <v>123</v>
      </c>
      <c r="P29" s="117" t="s">
        <v>154</v>
      </c>
      <c r="Q29" s="117" t="s">
        <v>121</v>
      </c>
      <c r="R29" s="117" t="s">
        <v>122</v>
      </c>
      <c r="S29" s="117" t="s">
        <v>123</v>
      </c>
      <c r="T29" s="128" t="s">
        <v>146</v>
      </c>
      <c r="U29" s="129" t="s">
        <v>264</v>
      </c>
      <c r="V29" s="130" t="s">
        <v>203</v>
      </c>
      <c r="W29" s="131" t="s">
        <v>202</v>
      </c>
    </row>
    <row r="30" spans="1:27">
      <c r="A30" s="123" t="str">
        <f>$A$3</f>
        <v>춘천</v>
      </c>
      <c r="B30" s="118" t="str">
        <f t="array" ref="B30">IFERROR(INDEX(학과명!$A:$C,MATCH($A$3&amp;$B$3,학과명!A:A&amp;학과명!C:C,0),2),"캠퍼스에 맞는 모집단위 선택")</f>
        <v>캠퍼스에 맞는 모집단위 선택</v>
      </c>
      <c r="C30" s="123">
        <f>$B$3</f>
        <v>0</v>
      </c>
      <c r="D30" s="133" t="str">
        <f>IFERROR(INDEX(실기실적!$C$3:$D$29,MATCH(검색!C30,실기실적!$C$3:$C$29,0)+IF(ROW()-29&lt;COUNTIF(실기실적!$C$3:$C$29,검색!C30),ROW()-29,50),2),"")</f>
        <v/>
      </c>
      <c r="E30" s="113" t="str">
        <f>IFERROR(INDEX(실기실적!$C$3:$E$29,MATCH(검색!C30,실기실적!$C$3:$C$29,0)+IF(ROW()-29&lt;COUNTIF(실기실적!$C$3:$C$29,검색!C30),ROW()-29,50),3),"미선발")</f>
        <v>미선발</v>
      </c>
      <c r="F30" s="123" t="str">
        <f>IF(COUNTIFS(실기실적!$A$3:$A$29,$A30,실기실적!$C$3:$C$29,$C30,실기실적!$D$3:$D$29,$D30)&gt;0,"모집인원 확정 후 재공고","미선발")</f>
        <v>미선발</v>
      </c>
      <c r="G30" s="3" t="str">
        <f t="array" ref="G30">IF(F30="미선발","",INDEX(실기실적!$A$3:$W$29,MATCH($A30&amp;$C30&amp;$D30,실기실적!$A$3:$A$29&amp;실기실적!$C$3:$C$29&amp;실기실적!$D$3:$D$29,0),7))</f>
        <v/>
      </c>
      <c r="H30" s="3" t="str">
        <f t="array" ref="H30">IF(F30="미선발","",INDEX(실기실적!$A$3:$W$29,MATCH($A30&amp;$C30&amp;$D30,실기실적!$A$3:$A$29&amp;실기실적!$C$3:$C$29&amp;실기실적!$D$3:$D$29,0),8))</f>
        <v/>
      </c>
      <c r="I30" s="3" t="str">
        <f t="array" ref="I30">IF(F30="미선발","",INDEX(실기실적!$A$3:$W$29,MATCH($A30&amp;$C30&amp;$D30,실기실적!$A$3:$A$29&amp;실기실적!$C$3:$C$29&amp;실기실적!$D$3:$D$29,0),9))</f>
        <v/>
      </c>
      <c r="J30" s="3" t="str">
        <f t="array" ref="J30">IF(F30="미선발","",INDEX(실기실적!$A$3:$W$29,MATCH($A30&amp;$C30&amp;$D30,실기실적!$A$3:$A$29&amp;실기실적!$C$3:$C$29&amp;실기실적!$D$3:$D$29,0),10))</f>
        <v/>
      </c>
      <c r="K30" s="3" t="str">
        <f t="array" ref="K30">IF(F30="미선발","",INDEX(실기실적!$A$3:$W$29,MATCH($A30&amp;$C30&amp;$D30,실기실적!$A$3:$A$29&amp;실기실적!$C$3:$C$29&amp;실기실적!$D$3:$D$29,0),11))</f>
        <v/>
      </c>
      <c r="L30" s="3" t="str">
        <f t="array" ref="L30">IF(F30="미선발","",INDEX(실기실적!$A$3:$W$29,MATCH($A30&amp;$C30&amp;$D30,실기실적!$A$3:$A$29&amp;실기실적!$C$3:$C$29&amp;실기실적!$D$3:$D$29,0),12))</f>
        <v/>
      </c>
      <c r="M30" s="3" t="str">
        <f t="array" ref="M30">IF(F30="미선발","",INDEX(실기실적!$A$3:$W$29,MATCH($A30&amp;$C30&amp;$D30,실기실적!$A$3:$A$29&amp;실기실적!$C$3:$C$29&amp;실기실적!$D$3:$D$29,0),13))</f>
        <v/>
      </c>
      <c r="N30" s="3" t="str">
        <f t="array" ref="N30">IF(F30="미선발","",INDEX(실기실적!$A$3:$W$29,MATCH($A30&amp;$C30&amp;$D30,실기실적!$A$3:$A$29&amp;실기실적!$C$3:$C$29&amp;실기실적!$D$3:$D$29,0),14))</f>
        <v/>
      </c>
      <c r="O30" s="3" t="str">
        <f t="array" ref="O30">IF(F30="미선발","",INDEX(실기실적!$A$3:$W$29,MATCH($A30&amp;$C30&amp;$D30,실기실적!$A$3:$A$29&amp;실기실적!$C$3:$C$29&amp;실기실적!$D$3:$D$29,0),15))</f>
        <v/>
      </c>
      <c r="P30" s="3" t="str">
        <f t="array" ref="P30">IF(F30="미선발","",INDEX(실기실적!$A$3:$W$29,MATCH($A30&amp;$C30&amp;$D30,실기실적!$A$3:$A$29&amp;실기실적!$C$3:$C$29&amp;실기실적!$D$3:$D$29,0),16))</f>
        <v/>
      </c>
      <c r="Q30" s="3" t="str">
        <f t="array" ref="Q30">IF(F30="미선발","",INDEX(실기실적!$A$3:$W$29,MATCH($A30&amp;$C30&amp;$D30,실기실적!$A$3:$A$29&amp;실기실적!$C$3:$C$29&amp;실기실적!$D$3:$D$29,0),17))</f>
        <v/>
      </c>
      <c r="R30" s="3" t="str">
        <f t="array" ref="R30">IF(F30="미선발","",INDEX(실기실적!$A$3:$W$29,MATCH($A30&amp;$C30&amp;$D30,실기실적!$A$3:$A$29&amp;실기실적!$C$3:$C$29&amp;실기실적!$D$3:$D$29,0),18))</f>
        <v/>
      </c>
      <c r="S30" s="3" t="str">
        <f t="array" ref="S30">IF(F30="미선발","",INDEX(실기실적!$A$3:$W$29,MATCH($A30&amp;$C30&amp;$D30,실기실적!$A$3:$A$29&amp;실기실적!$C$3:$C$29&amp;실기실적!$D$3:$D$29,0),19))</f>
        <v/>
      </c>
      <c r="T30" s="3" t="str">
        <f t="array" ref="T30">IF(F30="미선발","",INDEX(실기실적!$A$3:$W$29,MATCH($A30&amp;$C30&amp;$D30,실기실적!$A$3:$A$29&amp;실기실적!$C$3:$C$29&amp;실기실적!$D$3:$D$29,0),20))</f>
        <v/>
      </c>
      <c r="U30" s="3" t="str">
        <f t="array" ref="U30">IF(F30="미선발","",INDEX(실기실적!$A$3:$W$29,MATCH($A30&amp;$C30&amp;$D30,실기실적!$A$3:$A$29&amp;실기실적!$C$3:$C$29&amp;실기실적!$D$3:$D$29,0),21))</f>
        <v/>
      </c>
      <c r="V30" s="3" t="str">
        <f t="array" ref="V30">IF(F30="미선발","",INDEX(실기실적!$A$3:$W$29,MATCH($A30&amp;$C30&amp;$D30,실기실적!$A$3:$A$29&amp;실기실적!$C$3:$C$29&amp;실기실적!$D$3:$D$29,0),22))</f>
        <v/>
      </c>
      <c r="W30" s="119" t="str">
        <f t="array" ref="W30">IF(F30="미선발","",INDEX(실기실적!$A$3:$W$29,MATCH($A30&amp;$C30&amp;$D30,실기실적!$A$3:$A$29&amp;실기실적!$C$3:$C$29&amp;실기실적!$D$3:$D$29,0),23))</f>
        <v/>
      </c>
    </row>
    <row r="31" spans="1:27">
      <c r="A31" s="123" t="str">
        <f t="shared" ref="A31:A36" si="2">$A$3</f>
        <v>춘천</v>
      </c>
      <c r="B31" s="118" t="str">
        <f t="array" ref="B31">IFERROR(INDEX(학과명!$A:$C,MATCH($A$3&amp;$B$3,학과명!A:A&amp;학과명!C:C,0),2),"캠퍼스에 맞는 모집단위 선택")</f>
        <v>캠퍼스에 맞는 모집단위 선택</v>
      </c>
      <c r="C31" s="123">
        <f t="shared" ref="C31:C36" si="3">$B$3</f>
        <v>0</v>
      </c>
      <c r="D31" s="133" t="str">
        <f>IFERROR(INDEX(실기실적!$C$3:$D$29,MATCH(검색!C31,실기실적!$C$3:$C$29,0)+IF(ROW()-29&lt;COUNTIF(실기실적!$C$3:$C$29,검색!C31),ROW()-29,50),2),"")</f>
        <v/>
      </c>
      <c r="E31" s="113" t="str">
        <f>IFERROR(INDEX(실기실적!$C$3:$E$29,MATCH(검색!C31,실기실적!$C$3:$C$29,0)+IF(ROW()-29&lt;COUNTIF(실기실적!$C$3:$C$29,검색!C31),ROW()-29,50),3),"미선발")</f>
        <v>미선발</v>
      </c>
      <c r="F31" s="123" t="str">
        <f>IF(COUNTIFS(실기실적!$A$3:$A$29,$A31,실기실적!$C$3:$C$29,$C31,실기실적!$D$3:$D$29,$D31)&gt;0,"모집인원 확정 후 재공고","미선발")</f>
        <v>미선발</v>
      </c>
      <c r="G31" s="3" t="str">
        <f t="array" ref="G31">IF(F31="미선발","",INDEX(실기실적!$A$3:$W$29,MATCH($A31&amp;$C31&amp;$D31,실기실적!$A$3:$A$29&amp;실기실적!$C$3:$C$29&amp;실기실적!$D$3:$D$29,0),7))</f>
        <v/>
      </c>
      <c r="H31" s="3" t="str">
        <f t="array" ref="H31">IF(F31="미선발","",INDEX(실기실적!$A$3:$W$29,MATCH($A31&amp;$C31&amp;$D31,실기실적!$A$3:$A$29&amp;실기실적!$C$3:$C$29&amp;실기실적!$D$3:$D$29,0),8))</f>
        <v/>
      </c>
      <c r="I31" s="3" t="str">
        <f t="array" ref="I31">IF(F31="미선발","",INDEX(실기실적!$A$3:$W$29,MATCH($A31&amp;$C31&amp;$D31,실기실적!$A$3:$A$29&amp;실기실적!$C$3:$C$29&amp;실기실적!$D$3:$D$29,0),9))</f>
        <v/>
      </c>
      <c r="J31" s="3" t="str">
        <f t="array" ref="J31">IF(F31="미선발","",INDEX(실기실적!$A$3:$W$29,MATCH($A31&amp;$C31&amp;$D31,실기실적!$A$3:$A$29&amp;실기실적!$C$3:$C$29&amp;실기실적!$D$3:$D$29,0),10))</f>
        <v/>
      </c>
      <c r="K31" s="3" t="str">
        <f t="array" ref="K31">IF(F31="미선발","",INDEX(실기실적!$A$3:$W$29,MATCH($A31&amp;$C31&amp;$D31,실기실적!$A$3:$A$29&amp;실기실적!$C$3:$C$29&amp;실기실적!$D$3:$D$29,0),11))</f>
        <v/>
      </c>
      <c r="L31" s="3" t="str">
        <f t="array" ref="L31">IF(F31="미선발","",INDEX(실기실적!$A$3:$W$29,MATCH($A31&amp;$C31&amp;$D31,실기실적!$A$3:$A$29&amp;실기실적!$C$3:$C$29&amp;실기실적!$D$3:$D$29,0),12))</f>
        <v/>
      </c>
      <c r="M31" s="3" t="str">
        <f t="array" ref="M31">IF(F31="미선발","",INDEX(실기실적!$A$3:$W$29,MATCH($A31&amp;$C31&amp;$D31,실기실적!$A$3:$A$29&amp;실기실적!$C$3:$C$29&amp;실기실적!$D$3:$D$29,0),13))</f>
        <v/>
      </c>
      <c r="N31" s="3" t="str">
        <f t="array" ref="N31">IF(F31="미선발","",INDEX(실기실적!$A$3:$W$29,MATCH($A31&amp;$C31&amp;$D31,실기실적!$A$3:$A$29&amp;실기실적!$C$3:$C$29&amp;실기실적!$D$3:$D$29,0),14))</f>
        <v/>
      </c>
      <c r="O31" s="3" t="str">
        <f t="array" ref="O31">IF(F31="미선발","",INDEX(실기실적!$A$3:$W$29,MATCH($A31&amp;$C31&amp;$D31,실기실적!$A$3:$A$29&amp;실기실적!$C$3:$C$29&amp;실기실적!$D$3:$D$29,0),15))</f>
        <v/>
      </c>
      <c r="P31" s="3" t="str">
        <f t="array" ref="P31">IF(F31="미선발","",INDEX(실기실적!$A$3:$W$29,MATCH($A31&amp;$C31&amp;$D31,실기실적!$A$3:$A$29&amp;실기실적!$C$3:$C$29&amp;실기실적!$D$3:$D$29,0),16))</f>
        <v/>
      </c>
      <c r="Q31" s="3" t="str">
        <f t="array" ref="Q31">IF(F31="미선발","",INDEX(실기실적!$A$3:$W$29,MATCH($A31&amp;$C31&amp;$D31,실기실적!$A$3:$A$29&amp;실기실적!$C$3:$C$29&amp;실기실적!$D$3:$D$29,0),17))</f>
        <v/>
      </c>
      <c r="R31" s="3" t="str">
        <f t="array" ref="R31">IF(F31="미선발","",INDEX(실기실적!$A$3:$W$29,MATCH($A31&amp;$C31&amp;$D31,실기실적!$A$3:$A$29&amp;실기실적!$C$3:$C$29&amp;실기실적!$D$3:$D$29,0),18))</f>
        <v/>
      </c>
      <c r="S31" s="3" t="str">
        <f t="array" ref="S31">IF(F31="미선발","",INDEX(실기실적!$A$3:$W$29,MATCH($A31&amp;$C31&amp;$D31,실기실적!$A$3:$A$29&amp;실기실적!$C$3:$C$29&amp;실기실적!$D$3:$D$29,0),19))</f>
        <v/>
      </c>
      <c r="T31" s="3" t="str">
        <f t="array" ref="T31">IF(F31="미선발","",INDEX(실기실적!$A$3:$W$29,MATCH($A31&amp;$C31&amp;$D31,실기실적!$A$3:$A$29&amp;실기실적!$C$3:$C$29&amp;실기실적!$D$3:$D$29,0),20))</f>
        <v/>
      </c>
      <c r="U31" s="3" t="str">
        <f t="array" ref="U31">IF(F31="미선발","",INDEX(실기실적!$A$3:$W$29,MATCH($A31&amp;$C31&amp;$D31,실기실적!$A$3:$A$29&amp;실기실적!$C$3:$C$29&amp;실기실적!$D$3:$D$29,0),21))</f>
        <v/>
      </c>
      <c r="V31" s="3" t="str">
        <f t="array" ref="V31">IF(F31="미선발","",INDEX(실기실적!$A$3:$W$29,MATCH($A31&amp;$C31&amp;$D31,실기실적!$A$3:$A$29&amp;실기실적!$C$3:$C$29&amp;실기실적!$D$3:$D$29,0),22))</f>
        <v/>
      </c>
      <c r="W31" s="119" t="str">
        <f t="array" ref="W31">IF(F31="미선발","",INDEX(실기실적!$A$3:$W$29,MATCH($A31&amp;$C31&amp;$D31,실기실적!$A$3:$A$29&amp;실기실적!$C$3:$C$29&amp;실기실적!$D$3:$D$29,0),23))</f>
        <v/>
      </c>
    </row>
    <row r="32" spans="1:27">
      <c r="A32" s="123" t="str">
        <f t="shared" si="2"/>
        <v>춘천</v>
      </c>
      <c r="B32" s="118" t="str">
        <f t="array" ref="B32">IFERROR(INDEX(학과명!$A:$C,MATCH($A$3&amp;$B$3,학과명!A:A&amp;학과명!C:C,0),2),"캠퍼스에 맞는 모집단위 선택")</f>
        <v>캠퍼스에 맞는 모집단위 선택</v>
      </c>
      <c r="C32" s="123">
        <f t="shared" si="3"/>
        <v>0</v>
      </c>
      <c r="D32" s="133" t="str">
        <f>IFERROR(INDEX(실기실적!$C$3:$D$29,MATCH(검색!C32,실기실적!$C$3:$C$29,0)+IF(ROW()-29&lt;COUNTIF(실기실적!$C$3:$C$29,검색!C32),ROW()-29,50),2),"")</f>
        <v/>
      </c>
      <c r="E32" s="113" t="str">
        <f>IFERROR(INDEX(실기실적!$C$3:$E$29,MATCH(검색!C32,실기실적!$C$3:$C$29,0)+IF(ROW()-29&lt;COUNTIF(실기실적!$C$3:$C$29,검색!C32),ROW()-29,50),3),"미선발")</f>
        <v>미선발</v>
      </c>
      <c r="F32" s="123" t="str">
        <f>IF(COUNTIFS(실기실적!$A$3:$A$29,$A32,실기실적!$C$3:$C$29,$C32,실기실적!$D$3:$D$29,$D32)&gt;0,"모집인원 확정 후 재공고","미선발")</f>
        <v>미선발</v>
      </c>
      <c r="G32" s="3" t="str">
        <f t="array" ref="G32">IF(F32="미선발","",INDEX(실기실적!$A$3:$W$29,MATCH($A32&amp;$C32&amp;$D32,실기실적!$A$3:$A$29&amp;실기실적!$C$3:$C$29&amp;실기실적!$D$3:$D$29,0),7))</f>
        <v/>
      </c>
      <c r="H32" s="3" t="str">
        <f t="array" ref="H32">IF(F32="미선발","",INDEX(실기실적!$A$3:$W$29,MATCH($A32&amp;$C32&amp;$D32,실기실적!$A$3:$A$29&amp;실기실적!$C$3:$C$29&amp;실기실적!$D$3:$D$29,0),8))</f>
        <v/>
      </c>
      <c r="I32" s="3" t="str">
        <f t="array" ref="I32">IF(F32="미선발","",INDEX(실기실적!$A$3:$W$29,MATCH($A32&amp;$C32&amp;$D32,실기실적!$A$3:$A$29&amp;실기실적!$C$3:$C$29&amp;실기실적!$D$3:$D$29,0),9))</f>
        <v/>
      </c>
      <c r="J32" s="3" t="str">
        <f t="array" ref="J32">IF(F32="미선발","",INDEX(실기실적!$A$3:$W$29,MATCH($A32&amp;$C32&amp;$D32,실기실적!$A$3:$A$29&amp;실기실적!$C$3:$C$29&amp;실기실적!$D$3:$D$29,0),10))</f>
        <v/>
      </c>
      <c r="K32" s="3" t="str">
        <f t="array" ref="K32">IF(F32="미선발","",INDEX(실기실적!$A$3:$W$29,MATCH($A32&amp;$C32&amp;$D32,실기실적!$A$3:$A$29&amp;실기실적!$C$3:$C$29&amp;실기실적!$D$3:$D$29,0),11))</f>
        <v/>
      </c>
      <c r="L32" s="3" t="str">
        <f t="array" ref="L32">IF(F32="미선발","",INDEX(실기실적!$A$3:$W$29,MATCH($A32&amp;$C32&amp;$D32,실기실적!$A$3:$A$29&amp;실기실적!$C$3:$C$29&amp;실기실적!$D$3:$D$29,0),12))</f>
        <v/>
      </c>
      <c r="M32" s="3" t="str">
        <f t="array" ref="M32">IF(F32="미선발","",INDEX(실기실적!$A$3:$W$29,MATCH($A32&amp;$C32&amp;$D32,실기실적!$A$3:$A$29&amp;실기실적!$C$3:$C$29&amp;실기실적!$D$3:$D$29,0),13))</f>
        <v/>
      </c>
      <c r="N32" s="3" t="str">
        <f t="array" ref="N32">IF(F32="미선발","",INDEX(실기실적!$A$3:$W$29,MATCH($A32&amp;$C32&amp;$D32,실기실적!$A$3:$A$29&amp;실기실적!$C$3:$C$29&amp;실기실적!$D$3:$D$29,0),14))</f>
        <v/>
      </c>
      <c r="O32" s="3" t="str">
        <f t="array" ref="O32">IF(F32="미선발","",INDEX(실기실적!$A$3:$W$29,MATCH($A32&amp;$C32&amp;$D32,실기실적!$A$3:$A$29&amp;실기실적!$C$3:$C$29&amp;실기실적!$D$3:$D$29,0),15))</f>
        <v/>
      </c>
      <c r="P32" s="3" t="str">
        <f t="array" ref="P32">IF(F32="미선발","",INDEX(실기실적!$A$3:$W$29,MATCH($A32&amp;$C32&amp;$D32,실기실적!$A$3:$A$29&amp;실기실적!$C$3:$C$29&amp;실기실적!$D$3:$D$29,0),16))</f>
        <v/>
      </c>
      <c r="Q32" s="3" t="str">
        <f t="array" ref="Q32">IF(F32="미선발","",INDEX(실기실적!$A$3:$W$29,MATCH($A32&amp;$C32&amp;$D32,실기실적!$A$3:$A$29&amp;실기실적!$C$3:$C$29&amp;실기실적!$D$3:$D$29,0),17))</f>
        <v/>
      </c>
      <c r="R32" s="3" t="str">
        <f t="array" ref="R32">IF(F32="미선발","",INDEX(실기실적!$A$3:$W$29,MATCH($A32&amp;$C32&amp;$D32,실기실적!$A$3:$A$29&amp;실기실적!$C$3:$C$29&amp;실기실적!$D$3:$D$29,0),18))</f>
        <v/>
      </c>
      <c r="S32" s="3" t="str">
        <f t="array" ref="S32">IF(F32="미선발","",INDEX(실기실적!$A$3:$W$29,MATCH($A32&amp;$C32&amp;$D32,실기실적!$A$3:$A$29&amp;실기실적!$C$3:$C$29&amp;실기실적!$D$3:$D$29,0),19))</f>
        <v/>
      </c>
      <c r="T32" s="3" t="str">
        <f t="array" ref="T32">IF(F32="미선발","",INDEX(실기실적!$A$3:$W$29,MATCH($A32&amp;$C32&amp;$D32,실기실적!$A$3:$A$29&amp;실기실적!$C$3:$C$29&amp;실기실적!$D$3:$D$29,0),20))</f>
        <v/>
      </c>
      <c r="U32" s="3" t="str">
        <f t="array" ref="U32">IF(F32="미선발","",INDEX(실기실적!$A$3:$W$29,MATCH($A32&amp;$C32&amp;$D32,실기실적!$A$3:$A$29&amp;실기실적!$C$3:$C$29&amp;실기실적!$D$3:$D$29,0),21))</f>
        <v/>
      </c>
      <c r="V32" s="3" t="str">
        <f t="array" ref="V32">IF(F32="미선발","",INDEX(실기실적!$A$3:$W$29,MATCH($A32&amp;$C32&amp;$D32,실기실적!$A$3:$A$29&amp;실기실적!$C$3:$C$29&amp;실기실적!$D$3:$D$29,0),22))</f>
        <v/>
      </c>
      <c r="W32" s="119" t="str">
        <f t="array" ref="W32">IF(F32="미선발","",INDEX(실기실적!$A$3:$W$29,MATCH($A32&amp;$C32&amp;$D32,실기실적!$A$3:$A$29&amp;실기실적!$C$3:$C$29&amp;실기실적!$D$3:$D$29,0),23))</f>
        <v/>
      </c>
    </row>
    <row r="33" spans="1:23">
      <c r="A33" s="123" t="str">
        <f t="shared" si="2"/>
        <v>춘천</v>
      </c>
      <c r="B33" s="118" t="str">
        <f t="array" ref="B33">IFERROR(INDEX(학과명!$A:$C,MATCH($A$3&amp;$B$3,학과명!A:A&amp;학과명!C:C,0),2),"캠퍼스에 맞는 모집단위 선택")</f>
        <v>캠퍼스에 맞는 모집단위 선택</v>
      </c>
      <c r="C33" s="123">
        <f t="shared" si="3"/>
        <v>0</v>
      </c>
      <c r="D33" s="133" t="str">
        <f>IFERROR(INDEX(실기실적!$C$3:$D$29,MATCH(검색!C33,실기실적!$C$3:$C$29,0)+IF(ROW()-29&lt;COUNTIF(실기실적!$C$3:$C$29,검색!C33),ROW()-29,50),2),"")</f>
        <v/>
      </c>
      <c r="E33" s="113" t="str">
        <f>IFERROR(INDEX(실기실적!$C$3:$E$29,MATCH(검색!C33,실기실적!$C$3:$C$29,0)+IF(ROW()-29&lt;COUNTIF(실기실적!$C$3:$C$29,검색!C33),ROW()-29,50),3),"미선발")</f>
        <v>미선발</v>
      </c>
      <c r="F33" s="123" t="str">
        <f>IF(COUNTIFS(실기실적!$A$3:$A$29,$A33,실기실적!$C$3:$C$29,$C33,실기실적!$D$3:$D$29,$D33)&gt;0,"모집인원 확정 후 재공고","미선발")</f>
        <v>미선발</v>
      </c>
      <c r="G33" s="3" t="str">
        <f t="array" ref="G33">IF(F33="미선발","",INDEX(실기실적!$A$3:$W$29,MATCH($A33&amp;$C33&amp;$D33,실기실적!$A$3:$A$29&amp;실기실적!$C$3:$C$29&amp;실기실적!$D$3:$D$29,0),7))</f>
        <v/>
      </c>
      <c r="H33" s="3" t="str">
        <f t="array" ref="H33">IF(F33="미선발","",INDEX(실기실적!$A$3:$W$29,MATCH($A33&amp;$C33&amp;$D33,실기실적!$A$3:$A$29&amp;실기실적!$C$3:$C$29&amp;실기실적!$D$3:$D$29,0),8))</f>
        <v/>
      </c>
      <c r="I33" s="3" t="str">
        <f t="array" ref="I33">IF(F33="미선발","",INDEX(실기실적!$A$3:$W$29,MATCH($A33&amp;$C33&amp;$D33,실기실적!$A$3:$A$29&amp;실기실적!$C$3:$C$29&amp;실기실적!$D$3:$D$29,0),9))</f>
        <v/>
      </c>
      <c r="J33" s="3" t="str">
        <f t="array" ref="J33">IF(F33="미선발","",INDEX(실기실적!$A$3:$W$29,MATCH($A33&amp;$C33&amp;$D33,실기실적!$A$3:$A$29&amp;실기실적!$C$3:$C$29&amp;실기실적!$D$3:$D$29,0),10))</f>
        <v/>
      </c>
      <c r="K33" s="3" t="str">
        <f t="array" ref="K33">IF(F33="미선발","",INDEX(실기실적!$A$3:$W$29,MATCH($A33&amp;$C33&amp;$D33,실기실적!$A$3:$A$29&amp;실기실적!$C$3:$C$29&amp;실기실적!$D$3:$D$29,0),11))</f>
        <v/>
      </c>
      <c r="L33" s="3" t="str">
        <f t="array" ref="L33">IF(F33="미선발","",INDEX(실기실적!$A$3:$W$29,MATCH($A33&amp;$C33&amp;$D33,실기실적!$A$3:$A$29&amp;실기실적!$C$3:$C$29&amp;실기실적!$D$3:$D$29,0),12))</f>
        <v/>
      </c>
      <c r="M33" s="3" t="str">
        <f t="array" ref="M33">IF(F33="미선발","",INDEX(실기실적!$A$3:$W$29,MATCH($A33&amp;$C33&amp;$D33,실기실적!$A$3:$A$29&amp;실기실적!$C$3:$C$29&amp;실기실적!$D$3:$D$29,0),13))</f>
        <v/>
      </c>
      <c r="N33" s="3" t="str">
        <f t="array" ref="N33">IF(F33="미선발","",INDEX(실기실적!$A$3:$W$29,MATCH($A33&amp;$C33&amp;$D33,실기실적!$A$3:$A$29&amp;실기실적!$C$3:$C$29&amp;실기실적!$D$3:$D$29,0),14))</f>
        <v/>
      </c>
      <c r="O33" s="3" t="str">
        <f t="array" ref="O33">IF(F33="미선발","",INDEX(실기실적!$A$3:$W$29,MATCH($A33&amp;$C33&amp;$D33,실기실적!$A$3:$A$29&amp;실기실적!$C$3:$C$29&amp;실기실적!$D$3:$D$29,0),15))</f>
        <v/>
      </c>
      <c r="P33" s="3" t="str">
        <f t="array" ref="P33">IF(F33="미선발","",INDEX(실기실적!$A$3:$W$29,MATCH($A33&amp;$C33&amp;$D33,실기실적!$A$3:$A$29&amp;실기실적!$C$3:$C$29&amp;실기실적!$D$3:$D$29,0),16))</f>
        <v/>
      </c>
      <c r="Q33" s="3" t="str">
        <f t="array" ref="Q33">IF(F33="미선발","",INDEX(실기실적!$A$3:$W$29,MATCH($A33&amp;$C33&amp;$D33,실기실적!$A$3:$A$29&amp;실기실적!$C$3:$C$29&amp;실기실적!$D$3:$D$29,0),17))</f>
        <v/>
      </c>
      <c r="R33" s="3" t="str">
        <f t="array" ref="R33">IF(F33="미선발","",INDEX(실기실적!$A$3:$W$29,MATCH($A33&amp;$C33&amp;$D33,실기실적!$A$3:$A$29&amp;실기실적!$C$3:$C$29&amp;실기실적!$D$3:$D$29,0),18))</f>
        <v/>
      </c>
      <c r="S33" s="3" t="str">
        <f t="array" ref="S33">IF(F33="미선발","",INDEX(실기실적!$A$3:$W$29,MATCH($A33&amp;$C33&amp;$D33,실기실적!$A$3:$A$29&amp;실기실적!$C$3:$C$29&amp;실기실적!$D$3:$D$29,0),19))</f>
        <v/>
      </c>
      <c r="T33" s="3" t="str">
        <f t="array" ref="T33">IF(F33="미선발","",INDEX(실기실적!$A$3:$W$29,MATCH($A33&amp;$C33&amp;$D33,실기실적!$A$3:$A$29&amp;실기실적!$C$3:$C$29&amp;실기실적!$D$3:$D$29,0),20))</f>
        <v/>
      </c>
      <c r="U33" s="3" t="str">
        <f t="array" ref="U33">IF(F33="미선발","",INDEX(실기실적!$A$3:$W$29,MATCH($A33&amp;$C33&amp;$D33,실기실적!$A$3:$A$29&amp;실기실적!$C$3:$C$29&amp;실기실적!$D$3:$D$29,0),21))</f>
        <v/>
      </c>
      <c r="V33" s="3" t="str">
        <f t="array" ref="V33">IF(F33="미선발","",INDEX(실기실적!$A$3:$W$29,MATCH($A33&amp;$C33&amp;$D33,실기실적!$A$3:$A$29&amp;실기실적!$C$3:$C$29&amp;실기실적!$D$3:$D$29,0),22))</f>
        <v/>
      </c>
      <c r="W33" s="119" t="str">
        <f t="array" ref="W33">IF(F33="미선발","",INDEX(실기실적!$A$3:$W$29,MATCH($A33&amp;$C33&amp;$D33,실기실적!$A$3:$A$29&amp;실기실적!$C$3:$C$29&amp;실기실적!$D$3:$D$29,0),23))</f>
        <v/>
      </c>
    </row>
    <row r="34" spans="1:23">
      <c r="A34" s="123" t="str">
        <f t="shared" si="2"/>
        <v>춘천</v>
      </c>
      <c r="B34" s="118" t="str">
        <f t="array" ref="B34">IFERROR(INDEX(학과명!$A:$C,MATCH($A$3&amp;$B$3,학과명!A:A&amp;학과명!C:C,0),2),"캠퍼스에 맞는 모집단위 선택")</f>
        <v>캠퍼스에 맞는 모집단위 선택</v>
      </c>
      <c r="C34" s="123">
        <f t="shared" si="3"/>
        <v>0</v>
      </c>
      <c r="D34" s="133" t="str">
        <f>IFERROR(INDEX(실기실적!$C$3:$D$29,MATCH(검색!C34,실기실적!$C$3:$C$29,0)+IF(ROW()-29&lt;COUNTIF(실기실적!$C$3:$C$29,검색!C34),ROW()-29,50),2),"")</f>
        <v/>
      </c>
      <c r="E34" s="113" t="str">
        <f>IFERROR(INDEX(실기실적!$C$3:$E$29,MATCH(검색!C34,실기실적!$C$3:$C$29,0)+IF(ROW()-29&lt;COUNTIF(실기실적!$C$3:$C$29,검색!C34),ROW()-29,50),3),"미선발")</f>
        <v>미선발</v>
      </c>
      <c r="F34" s="123" t="str">
        <f>IF(COUNTIFS(실기실적!$A$3:$A$29,$A34,실기실적!$C$3:$C$29,$C34,실기실적!$D$3:$D$29,$D34)&gt;0,"모집인원 확정 후 재공고","미선발")</f>
        <v>미선발</v>
      </c>
      <c r="G34" s="3" t="str">
        <f t="array" ref="G34">IF(F34="미선발","",INDEX(실기실적!$A$3:$W$29,MATCH($A34&amp;$C34&amp;$D34,실기실적!$A$3:$A$29&amp;실기실적!$C$3:$C$29&amp;실기실적!$D$3:$D$29,0),7))</f>
        <v/>
      </c>
      <c r="H34" s="3" t="str">
        <f t="array" ref="H34">IF(F34="미선발","",INDEX(실기실적!$A$3:$W$29,MATCH($A34&amp;$C34&amp;$D34,실기실적!$A$3:$A$29&amp;실기실적!$C$3:$C$29&amp;실기실적!$D$3:$D$29,0),8))</f>
        <v/>
      </c>
      <c r="I34" s="3" t="str">
        <f t="array" ref="I34">IF(F34="미선발","",INDEX(실기실적!$A$3:$W$29,MATCH($A34&amp;$C34&amp;$D34,실기실적!$A$3:$A$29&amp;실기실적!$C$3:$C$29&amp;실기실적!$D$3:$D$29,0),9))</f>
        <v/>
      </c>
      <c r="J34" s="3" t="str">
        <f t="array" ref="J34">IF(F34="미선발","",INDEX(실기실적!$A$3:$W$29,MATCH($A34&amp;$C34&amp;$D34,실기실적!$A$3:$A$29&amp;실기실적!$C$3:$C$29&amp;실기실적!$D$3:$D$29,0),10))</f>
        <v/>
      </c>
      <c r="K34" s="3" t="str">
        <f t="array" ref="K34">IF(F34="미선발","",INDEX(실기실적!$A$3:$W$29,MATCH($A34&amp;$C34&amp;$D34,실기실적!$A$3:$A$29&amp;실기실적!$C$3:$C$29&amp;실기실적!$D$3:$D$29,0),11))</f>
        <v/>
      </c>
      <c r="L34" s="3" t="str">
        <f t="array" ref="L34">IF(F34="미선발","",INDEX(실기실적!$A$3:$W$29,MATCH($A34&amp;$C34&amp;$D34,실기실적!$A$3:$A$29&amp;실기실적!$C$3:$C$29&amp;실기실적!$D$3:$D$29,0),12))</f>
        <v/>
      </c>
      <c r="M34" s="3" t="str">
        <f t="array" ref="M34">IF(F34="미선발","",INDEX(실기실적!$A$3:$W$29,MATCH($A34&amp;$C34&amp;$D34,실기실적!$A$3:$A$29&amp;실기실적!$C$3:$C$29&amp;실기실적!$D$3:$D$29,0),13))</f>
        <v/>
      </c>
      <c r="N34" s="3" t="str">
        <f t="array" ref="N34">IF(F34="미선발","",INDEX(실기실적!$A$3:$W$29,MATCH($A34&amp;$C34&amp;$D34,실기실적!$A$3:$A$29&amp;실기실적!$C$3:$C$29&amp;실기실적!$D$3:$D$29,0),14))</f>
        <v/>
      </c>
      <c r="O34" s="3" t="str">
        <f t="array" ref="O34">IF(F34="미선발","",INDEX(실기실적!$A$3:$W$29,MATCH($A34&amp;$C34&amp;$D34,실기실적!$A$3:$A$29&amp;실기실적!$C$3:$C$29&amp;실기실적!$D$3:$D$29,0),15))</f>
        <v/>
      </c>
      <c r="P34" s="3" t="str">
        <f t="array" ref="P34">IF(F34="미선발","",INDEX(실기실적!$A$3:$W$29,MATCH($A34&amp;$C34&amp;$D34,실기실적!$A$3:$A$29&amp;실기실적!$C$3:$C$29&amp;실기실적!$D$3:$D$29,0),16))</f>
        <v/>
      </c>
      <c r="Q34" s="3" t="str">
        <f t="array" ref="Q34">IF(F34="미선발","",INDEX(실기실적!$A$3:$W$29,MATCH($A34&amp;$C34&amp;$D34,실기실적!$A$3:$A$29&amp;실기실적!$C$3:$C$29&amp;실기실적!$D$3:$D$29,0),17))</f>
        <v/>
      </c>
      <c r="R34" s="3" t="str">
        <f t="array" ref="R34">IF(F34="미선발","",INDEX(실기실적!$A$3:$W$29,MATCH($A34&amp;$C34&amp;$D34,실기실적!$A$3:$A$29&amp;실기실적!$C$3:$C$29&amp;실기실적!$D$3:$D$29,0),18))</f>
        <v/>
      </c>
      <c r="S34" s="3" t="str">
        <f t="array" ref="S34">IF(F34="미선발","",INDEX(실기실적!$A$3:$W$29,MATCH($A34&amp;$C34&amp;$D34,실기실적!$A$3:$A$29&amp;실기실적!$C$3:$C$29&amp;실기실적!$D$3:$D$29,0),19))</f>
        <v/>
      </c>
      <c r="T34" s="3" t="str">
        <f t="array" ref="T34">IF(F34="미선발","",INDEX(실기실적!$A$3:$W$29,MATCH($A34&amp;$C34&amp;$D34,실기실적!$A$3:$A$29&amp;실기실적!$C$3:$C$29&amp;실기실적!$D$3:$D$29,0),20))</f>
        <v/>
      </c>
      <c r="U34" s="3" t="str">
        <f t="array" ref="U34">IF(F34="미선발","",INDEX(실기실적!$A$3:$W$29,MATCH($A34&amp;$C34&amp;$D34,실기실적!$A$3:$A$29&amp;실기실적!$C$3:$C$29&amp;실기실적!$D$3:$D$29,0),21))</f>
        <v/>
      </c>
      <c r="V34" s="3" t="str">
        <f t="array" ref="V34">IF(F34="미선발","",INDEX(실기실적!$A$3:$W$29,MATCH($A34&amp;$C34&amp;$D34,실기실적!$A$3:$A$29&amp;실기실적!$C$3:$C$29&amp;실기실적!$D$3:$D$29,0),22))</f>
        <v/>
      </c>
      <c r="W34" s="119" t="str">
        <f t="array" ref="W34">IF(F34="미선발","",INDEX(실기실적!$A$3:$W$29,MATCH($A34&amp;$C34&amp;$D34,실기실적!$A$3:$A$29&amp;실기실적!$C$3:$C$29&amp;실기실적!$D$3:$D$29,0),23))</f>
        <v/>
      </c>
    </row>
    <row r="35" spans="1:23">
      <c r="A35" s="123" t="str">
        <f t="shared" si="2"/>
        <v>춘천</v>
      </c>
      <c r="B35" s="118" t="str">
        <f t="array" ref="B35">IFERROR(INDEX(학과명!$A:$C,MATCH($A$3&amp;$B$3,학과명!A:A&amp;학과명!C:C,0),2),"캠퍼스에 맞는 모집단위 선택")</f>
        <v>캠퍼스에 맞는 모집단위 선택</v>
      </c>
      <c r="C35" s="123">
        <f t="shared" si="3"/>
        <v>0</v>
      </c>
      <c r="D35" s="133" t="str">
        <f>IFERROR(INDEX(실기실적!$C$3:$D$29,MATCH(검색!C35,실기실적!$C$3:$C$29,0)+IF(ROW()-29&lt;COUNTIF(실기실적!$C$3:$C$29,검색!C35),ROW()-29,50),2),"")</f>
        <v/>
      </c>
      <c r="E35" s="113" t="str">
        <f>IFERROR(INDEX(실기실적!$C$3:$E$29,MATCH(검색!C35,실기실적!$C$3:$C$29,0)+IF(ROW()-29&lt;COUNTIF(실기실적!$C$3:$C$29,검색!C35),ROW()-29,50),3),"미선발")</f>
        <v>미선발</v>
      </c>
      <c r="F35" s="123" t="str">
        <f>IF(COUNTIFS(실기실적!$A$3:$A$29,$A35,실기실적!$C$3:$C$29,$C35,실기실적!$D$3:$D$29,$D35)&gt;0,"모집인원 확정 후 재공고","미선발")</f>
        <v>미선발</v>
      </c>
      <c r="G35" s="3" t="str">
        <f t="array" ref="G35">IF(F35="미선발","",INDEX(실기실적!$A$3:$W$29,MATCH($A35&amp;$C35&amp;$D35,실기실적!$A$3:$A$29&amp;실기실적!$C$3:$C$29&amp;실기실적!$D$3:$D$29,0),7))</f>
        <v/>
      </c>
      <c r="H35" s="3" t="str">
        <f t="array" ref="H35">IF(F35="미선발","",INDEX(실기실적!$A$3:$W$29,MATCH($A35&amp;$C35&amp;$D35,실기실적!$A$3:$A$29&amp;실기실적!$C$3:$C$29&amp;실기실적!$D$3:$D$29,0),8))</f>
        <v/>
      </c>
      <c r="I35" s="3" t="str">
        <f t="array" ref="I35">IF(F35="미선발","",INDEX(실기실적!$A$3:$W$29,MATCH($A35&amp;$C35&amp;$D35,실기실적!$A$3:$A$29&amp;실기실적!$C$3:$C$29&amp;실기실적!$D$3:$D$29,0),9))</f>
        <v/>
      </c>
      <c r="J35" s="3" t="str">
        <f t="array" ref="J35">IF(F35="미선발","",INDEX(실기실적!$A$3:$W$29,MATCH($A35&amp;$C35&amp;$D35,실기실적!$A$3:$A$29&amp;실기실적!$C$3:$C$29&amp;실기실적!$D$3:$D$29,0),10))</f>
        <v/>
      </c>
      <c r="K35" s="3" t="str">
        <f t="array" ref="K35">IF(F35="미선발","",INDEX(실기실적!$A$3:$W$29,MATCH($A35&amp;$C35&amp;$D35,실기실적!$A$3:$A$29&amp;실기실적!$C$3:$C$29&amp;실기실적!$D$3:$D$29,0),11))</f>
        <v/>
      </c>
      <c r="L35" s="3" t="str">
        <f t="array" ref="L35">IF(F35="미선발","",INDEX(실기실적!$A$3:$W$29,MATCH($A35&amp;$C35&amp;$D35,실기실적!$A$3:$A$29&amp;실기실적!$C$3:$C$29&amp;실기실적!$D$3:$D$29,0),12))</f>
        <v/>
      </c>
      <c r="M35" s="3" t="str">
        <f t="array" ref="M35">IF(F35="미선발","",INDEX(실기실적!$A$3:$W$29,MATCH($A35&amp;$C35&amp;$D35,실기실적!$A$3:$A$29&amp;실기실적!$C$3:$C$29&amp;실기실적!$D$3:$D$29,0),13))</f>
        <v/>
      </c>
      <c r="N35" s="3" t="str">
        <f t="array" ref="N35">IF(F35="미선발","",INDEX(실기실적!$A$3:$W$29,MATCH($A35&amp;$C35&amp;$D35,실기실적!$A$3:$A$29&amp;실기실적!$C$3:$C$29&amp;실기실적!$D$3:$D$29,0),14))</f>
        <v/>
      </c>
      <c r="O35" s="3" t="str">
        <f t="array" ref="O35">IF(F35="미선발","",INDEX(실기실적!$A$3:$W$29,MATCH($A35&amp;$C35&amp;$D35,실기실적!$A$3:$A$29&amp;실기실적!$C$3:$C$29&amp;실기실적!$D$3:$D$29,0),15))</f>
        <v/>
      </c>
      <c r="P35" s="3" t="str">
        <f t="array" ref="P35">IF(F35="미선발","",INDEX(실기실적!$A$3:$W$29,MATCH($A35&amp;$C35&amp;$D35,실기실적!$A$3:$A$29&amp;실기실적!$C$3:$C$29&amp;실기실적!$D$3:$D$29,0),16))</f>
        <v/>
      </c>
      <c r="Q35" s="3" t="str">
        <f t="array" ref="Q35">IF(F35="미선발","",INDEX(실기실적!$A$3:$W$29,MATCH($A35&amp;$C35&amp;$D35,실기실적!$A$3:$A$29&amp;실기실적!$C$3:$C$29&amp;실기실적!$D$3:$D$29,0),17))</f>
        <v/>
      </c>
      <c r="R35" s="3" t="str">
        <f t="array" ref="R35">IF(F35="미선발","",INDEX(실기실적!$A$3:$W$29,MATCH($A35&amp;$C35&amp;$D35,실기실적!$A$3:$A$29&amp;실기실적!$C$3:$C$29&amp;실기실적!$D$3:$D$29,0),18))</f>
        <v/>
      </c>
      <c r="S35" s="3" t="str">
        <f t="array" ref="S35">IF(F35="미선발","",INDEX(실기실적!$A$3:$W$29,MATCH($A35&amp;$C35&amp;$D35,실기실적!$A$3:$A$29&amp;실기실적!$C$3:$C$29&amp;실기실적!$D$3:$D$29,0),19))</f>
        <v/>
      </c>
      <c r="T35" s="3" t="str">
        <f t="array" ref="T35">IF(F35="미선발","",INDEX(실기실적!$A$3:$W$29,MATCH($A35&amp;$C35&amp;$D35,실기실적!$A$3:$A$29&amp;실기실적!$C$3:$C$29&amp;실기실적!$D$3:$D$29,0),20))</f>
        <v/>
      </c>
      <c r="U35" s="3" t="str">
        <f t="array" ref="U35">IF(F35="미선발","",INDEX(실기실적!$A$3:$W$29,MATCH($A35&amp;$C35&amp;$D35,실기실적!$A$3:$A$29&amp;실기실적!$C$3:$C$29&amp;실기실적!$D$3:$D$29,0),21))</f>
        <v/>
      </c>
      <c r="V35" s="3" t="str">
        <f t="array" ref="V35">IF(F35="미선발","",INDEX(실기실적!$A$3:$W$29,MATCH($A35&amp;$C35&amp;$D35,실기실적!$A$3:$A$29&amp;실기실적!$C$3:$C$29&amp;실기실적!$D$3:$D$29,0),22))</f>
        <v/>
      </c>
      <c r="W35" s="119" t="str">
        <f t="array" ref="W35">IF(F35="미선발","",INDEX(실기실적!$A$3:$W$29,MATCH($A35&amp;$C35&amp;$D35,실기실적!$A$3:$A$29&amp;실기실적!$C$3:$C$29&amp;실기실적!$D$3:$D$29,0),23))</f>
        <v/>
      </c>
    </row>
    <row r="36" spans="1:23">
      <c r="A36" s="123" t="str">
        <f t="shared" si="2"/>
        <v>춘천</v>
      </c>
      <c r="B36" s="118" t="str">
        <f t="array" ref="B36">IFERROR(INDEX(학과명!$A:$C,MATCH($A$3&amp;$B$3,학과명!A:A&amp;학과명!C:C,0),2),"캠퍼스에 맞는 모집단위 선택")</f>
        <v>캠퍼스에 맞는 모집단위 선택</v>
      </c>
      <c r="C36" s="123">
        <f t="shared" si="3"/>
        <v>0</v>
      </c>
      <c r="D36" s="133" t="str">
        <f>IFERROR(INDEX(실기실적!$C$3:$D$29,MATCH(검색!C36,실기실적!$C$3:$C$29,0)+IF(ROW()-29&lt;COUNTIF(실기실적!$C$3:$C$29,검색!C36),ROW()-29,50),2),"")</f>
        <v/>
      </c>
      <c r="E36" s="113" t="str">
        <f>IFERROR(INDEX(실기실적!$C$3:$E$29,MATCH(검색!C36,실기실적!$C$3:$C$29,0)+IF(ROW()-29&lt;COUNTIF(실기실적!$C$3:$C$29,검색!C36),ROW()-29,50),3),"미선발")</f>
        <v>미선발</v>
      </c>
      <c r="F36" s="123" t="str">
        <f>IF(COUNTIFS(실기실적!$A$3:$A$29,$A36,실기실적!$C$3:$C$29,$C36,실기실적!$D$3:$D$29,$D36)&gt;0,"모집인원 확정 후 재공고","미선발")</f>
        <v>미선발</v>
      </c>
      <c r="G36" s="3" t="str">
        <f t="array" ref="G36">IF(F36="미선발","",INDEX(실기실적!$A$3:$W$29,MATCH($A36&amp;$C36&amp;$D36,실기실적!$A$3:$A$29&amp;실기실적!$C$3:$C$29&amp;실기실적!$D$3:$D$29,0),7))</f>
        <v/>
      </c>
      <c r="H36" s="3" t="str">
        <f t="array" ref="H36">IF(F36="미선발","",INDEX(실기실적!$A$3:$W$29,MATCH($A36&amp;$C36&amp;$D36,실기실적!$A$3:$A$29&amp;실기실적!$C$3:$C$29&amp;실기실적!$D$3:$D$29,0),8))</f>
        <v/>
      </c>
      <c r="I36" s="3" t="str">
        <f t="array" ref="I36">IF(F36="미선발","",INDEX(실기실적!$A$3:$W$29,MATCH($A36&amp;$C36&amp;$D36,실기실적!$A$3:$A$29&amp;실기실적!$C$3:$C$29&amp;실기실적!$D$3:$D$29,0),9))</f>
        <v/>
      </c>
      <c r="J36" s="3" t="str">
        <f t="array" ref="J36">IF(F36="미선발","",INDEX(실기실적!$A$3:$W$29,MATCH($A36&amp;$C36&amp;$D36,실기실적!$A$3:$A$29&amp;실기실적!$C$3:$C$29&amp;실기실적!$D$3:$D$29,0),10))</f>
        <v/>
      </c>
      <c r="K36" s="3" t="str">
        <f t="array" ref="K36">IF(F36="미선발","",INDEX(실기실적!$A$3:$W$29,MATCH($A36&amp;$C36&amp;$D36,실기실적!$A$3:$A$29&amp;실기실적!$C$3:$C$29&amp;실기실적!$D$3:$D$29,0),11))</f>
        <v/>
      </c>
      <c r="L36" s="3" t="str">
        <f t="array" ref="L36">IF(F36="미선발","",INDEX(실기실적!$A$3:$W$29,MATCH($A36&amp;$C36&amp;$D36,실기실적!$A$3:$A$29&amp;실기실적!$C$3:$C$29&amp;실기실적!$D$3:$D$29,0),12))</f>
        <v/>
      </c>
      <c r="M36" s="3" t="str">
        <f t="array" ref="M36">IF(F36="미선발","",INDEX(실기실적!$A$3:$W$29,MATCH($A36&amp;$C36&amp;$D36,실기실적!$A$3:$A$29&amp;실기실적!$C$3:$C$29&amp;실기실적!$D$3:$D$29,0),13))</f>
        <v/>
      </c>
      <c r="N36" s="3" t="str">
        <f t="array" ref="N36">IF(F36="미선발","",INDEX(실기실적!$A$3:$W$29,MATCH($A36&amp;$C36&amp;$D36,실기실적!$A$3:$A$29&amp;실기실적!$C$3:$C$29&amp;실기실적!$D$3:$D$29,0),14))</f>
        <v/>
      </c>
      <c r="O36" s="3" t="str">
        <f t="array" ref="O36">IF(F36="미선발","",INDEX(실기실적!$A$3:$W$29,MATCH($A36&amp;$C36&amp;$D36,실기실적!$A$3:$A$29&amp;실기실적!$C$3:$C$29&amp;실기실적!$D$3:$D$29,0),15))</f>
        <v/>
      </c>
      <c r="P36" s="3" t="str">
        <f t="array" ref="P36">IF(F36="미선발","",INDEX(실기실적!$A$3:$W$29,MATCH($A36&amp;$C36&amp;$D36,실기실적!$A$3:$A$29&amp;실기실적!$C$3:$C$29&amp;실기실적!$D$3:$D$29,0),16))</f>
        <v/>
      </c>
      <c r="Q36" s="3" t="str">
        <f t="array" ref="Q36">IF(F36="미선발","",INDEX(실기실적!$A$3:$W$29,MATCH($A36&amp;$C36&amp;$D36,실기실적!$A$3:$A$29&amp;실기실적!$C$3:$C$29&amp;실기실적!$D$3:$D$29,0),17))</f>
        <v/>
      </c>
      <c r="R36" s="3" t="str">
        <f t="array" ref="R36">IF(F36="미선발","",INDEX(실기실적!$A$3:$W$29,MATCH($A36&amp;$C36&amp;$D36,실기실적!$A$3:$A$29&amp;실기실적!$C$3:$C$29&amp;실기실적!$D$3:$D$29,0),18))</f>
        <v/>
      </c>
      <c r="S36" s="3" t="str">
        <f t="array" ref="S36">IF(F36="미선발","",INDEX(실기실적!$A$3:$W$29,MATCH($A36&amp;$C36&amp;$D36,실기실적!$A$3:$A$29&amp;실기실적!$C$3:$C$29&amp;실기실적!$D$3:$D$29,0),19))</f>
        <v/>
      </c>
      <c r="T36" s="3" t="str">
        <f t="array" ref="T36">IF(F36="미선발","",INDEX(실기실적!$A$3:$W$29,MATCH($A36&amp;$C36&amp;$D36,실기실적!$A$3:$A$29&amp;실기실적!$C$3:$C$29&amp;실기실적!$D$3:$D$29,0),20))</f>
        <v/>
      </c>
      <c r="U36" s="3" t="str">
        <f t="array" ref="U36">IF(F36="미선발","",INDEX(실기실적!$A$3:$W$29,MATCH($A36&amp;$C36&amp;$D36,실기실적!$A$3:$A$29&amp;실기실적!$C$3:$C$29&amp;실기실적!$D$3:$D$29,0),21))</f>
        <v/>
      </c>
      <c r="V36" s="3" t="str">
        <f t="array" ref="V36">IF(F36="미선발","",INDEX(실기실적!$A$3:$W$29,MATCH($A36&amp;$C36&amp;$D36,실기실적!$A$3:$A$29&amp;실기실적!$C$3:$C$29&amp;실기실적!$D$3:$D$29,0),22))</f>
        <v/>
      </c>
      <c r="W36" s="119" t="str">
        <f t="array" ref="W36">IF(F36="미선발","",INDEX(실기실적!$A$3:$W$29,MATCH($A36&amp;$C36&amp;$D36,실기실적!$A$3:$A$29&amp;실기실적!$C$3:$C$29&amp;실기실적!$D$3:$D$29,0),23))</f>
        <v/>
      </c>
    </row>
  </sheetData>
  <dataConsolidate/>
  <mergeCells count="45">
    <mergeCell ref="V28:W28"/>
    <mergeCell ref="A27:C27"/>
    <mergeCell ref="F28:F29"/>
    <mergeCell ref="G28:K28"/>
    <mergeCell ref="L28:O28"/>
    <mergeCell ref="P28:S28"/>
    <mergeCell ref="T28:U28"/>
    <mergeCell ref="A28:A29"/>
    <mergeCell ref="B28:B29"/>
    <mergeCell ref="C28:C29"/>
    <mergeCell ref="D28:D29"/>
    <mergeCell ref="E28:E29"/>
    <mergeCell ref="A6:C6"/>
    <mergeCell ref="A20:A21"/>
    <mergeCell ref="B20:B21"/>
    <mergeCell ref="C20:C21"/>
    <mergeCell ref="D20:D21"/>
    <mergeCell ref="A7:A9"/>
    <mergeCell ref="B7:B9"/>
    <mergeCell ref="C7:C9"/>
    <mergeCell ref="D7:D9"/>
    <mergeCell ref="V20:Y20"/>
    <mergeCell ref="A19:C19"/>
    <mergeCell ref="E7:E9"/>
    <mergeCell ref="F7:K7"/>
    <mergeCell ref="L7:S7"/>
    <mergeCell ref="T7:AA7"/>
    <mergeCell ref="K8:K9"/>
    <mergeCell ref="L8:O8"/>
    <mergeCell ref="P8:S8"/>
    <mergeCell ref="T8:W8"/>
    <mergeCell ref="E20:E21"/>
    <mergeCell ref="F20:K20"/>
    <mergeCell ref="L20:Q20"/>
    <mergeCell ref="R20:U20"/>
    <mergeCell ref="F8:F9"/>
    <mergeCell ref="G8:G9"/>
    <mergeCell ref="D2:K2"/>
    <mergeCell ref="L2:U2"/>
    <mergeCell ref="D3:K3"/>
    <mergeCell ref="L3:U3"/>
    <mergeCell ref="X8:AA8"/>
    <mergeCell ref="H8:H9"/>
    <mergeCell ref="I8:I9"/>
    <mergeCell ref="J8:J9"/>
  </mergeCells>
  <phoneticPr fontId="1" type="noConversion"/>
  <dataValidations count="1">
    <dataValidation type="list" allowBlank="1" showInputMessage="1" sqref="A3" xr:uid="{00000000-0002-0000-0100-000000000000}">
      <formula1>"춘천,삼척,도계"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100-000001000000}">
          <x14:formula1>
            <xm:f>OFFSET(목록!$A$1,,,COUNTA(목록!$A:$A),1)</xm:f>
          </x14:formula1>
          <xm:sqref>B3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26"/>
  <sheetViews>
    <sheetView workbookViewId="0">
      <selection activeCell="B22" sqref="B22"/>
    </sheetView>
  </sheetViews>
  <sheetFormatPr defaultRowHeight="16.5"/>
  <cols>
    <col min="1" max="1" width="9.5" style="88" customWidth="1"/>
    <col min="2" max="2" width="26.875" style="88" bestFit="1" customWidth="1"/>
    <col min="3" max="3" width="9" style="88"/>
    <col min="4" max="4" width="32.5" style="101" bestFit="1" customWidth="1"/>
    <col min="5" max="5" width="22.125" style="88" bestFit="1" customWidth="1"/>
    <col min="6" max="6" width="14.625" style="99" customWidth="1"/>
    <col min="7" max="7" width="21.625" style="88" bestFit="1" customWidth="1"/>
    <col min="8" max="8" width="9" style="88"/>
    <col min="9" max="9" width="19.5" style="101" bestFit="1" customWidth="1"/>
    <col min="10" max="16384" width="9" style="88"/>
  </cols>
  <sheetData>
    <row r="1" spans="1:9" ht="46.5" customHeight="1" thickBot="1">
      <c r="A1" s="172" t="s">
        <v>301</v>
      </c>
      <c r="B1" s="172"/>
      <c r="C1" s="172"/>
      <c r="D1" s="172"/>
      <c r="E1" s="177" t="s">
        <v>311</v>
      </c>
      <c r="F1" s="178"/>
      <c r="G1" s="178"/>
      <c r="H1" s="178"/>
      <c r="I1" s="179"/>
    </row>
    <row r="2" spans="1:9" ht="17.25">
      <c r="B2" s="91"/>
    </row>
    <row r="3" spans="1:9" s="89" customFormat="1" ht="26.25" customHeight="1">
      <c r="A3" s="175" t="s">
        <v>250</v>
      </c>
      <c r="B3" s="175"/>
      <c r="C3" s="175"/>
      <c r="D3" s="175"/>
      <c r="F3" s="176" t="s">
        <v>251</v>
      </c>
      <c r="G3" s="176"/>
      <c r="H3" s="176"/>
      <c r="I3" s="176"/>
    </row>
    <row r="4" spans="1:9" s="89" customFormat="1" ht="16.5" customHeight="1">
      <c r="A4" s="149" t="s">
        <v>309</v>
      </c>
      <c r="B4" s="154" t="s">
        <v>310</v>
      </c>
      <c r="C4" s="153"/>
      <c r="D4" s="153"/>
      <c r="F4" s="176" t="s">
        <v>249</v>
      </c>
      <c r="G4" s="89" t="s">
        <v>237</v>
      </c>
      <c r="H4" s="88"/>
      <c r="I4" s="101"/>
    </row>
    <row r="5" spans="1:9" s="89" customFormat="1" ht="16.5" customHeight="1">
      <c r="A5" s="149"/>
      <c r="B5" s="149"/>
      <c r="C5" s="149"/>
      <c r="D5" s="149"/>
      <c r="F5" s="176"/>
      <c r="G5" s="95" t="s">
        <v>238</v>
      </c>
      <c r="H5" s="174" t="s">
        <v>230</v>
      </c>
      <c r="I5" s="180" t="s">
        <v>244</v>
      </c>
    </row>
    <row r="6" spans="1:9" ht="16.5" customHeight="1">
      <c r="A6" s="176" t="s">
        <v>218</v>
      </c>
      <c r="B6" s="89" t="s">
        <v>219</v>
      </c>
      <c r="C6" s="94"/>
      <c r="F6" s="176"/>
      <c r="G6" s="95" t="s">
        <v>239</v>
      </c>
      <c r="H6" s="174"/>
      <c r="I6" s="180"/>
    </row>
    <row r="7" spans="1:9">
      <c r="A7" s="176"/>
      <c r="B7" s="96" t="s">
        <v>225</v>
      </c>
      <c r="C7" s="98" t="s">
        <v>231</v>
      </c>
      <c r="D7" s="102" t="s">
        <v>298</v>
      </c>
      <c r="F7" s="176"/>
    </row>
    <row r="8" spans="1:9">
      <c r="A8" s="176"/>
      <c r="B8" s="97" t="s">
        <v>226</v>
      </c>
      <c r="C8" s="98" t="s">
        <v>231</v>
      </c>
      <c r="D8" s="103" t="s">
        <v>229</v>
      </c>
      <c r="F8" s="176"/>
      <c r="G8" s="93" t="s">
        <v>232</v>
      </c>
      <c r="H8" s="173" t="s">
        <v>231</v>
      </c>
      <c r="I8" s="181" t="s">
        <v>243</v>
      </c>
    </row>
    <row r="9" spans="1:9">
      <c r="A9" s="176"/>
      <c r="C9" s="94"/>
      <c r="F9" s="176"/>
      <c r="H9" s="173"/>
      <c r="I9" s="181"/>
    </row>
    <row r="10" spans="1:9">
      <c r="A10" s="176"/>
      <c r="B10" s="90" t="s">
        <v>220</v>
      </c>
      <c r="C10" s="94"/>
      <c r="F10" s="176"/>
      <c r="G10" s="93" t="s">
        <v>233</v>
      </c>
      <c r="H10" s="173"/>
      <c r="I10" s="181"/>
    </row>
    <row r="11" spans="1:9">
      <c r="A11" s="176"/>
      <c r="B11" s="151"/>
      <c r="C11" s="152"/>
      <c r="D11" s="104"/>
      <c r="F11" s="176"/>
      <c r="H11" s="173"/>
      <c r="I11" s="181"/>
    </row>
    <row r="12" spans="1:9">
      <c r="A12" s="176"/>
      <c r="B12" s="155" t="s">
        <v>310</v>
      </c>
      <c r="C12" s="152"/>
      <c r="D12" s="104"/>
      <c r="F12" s="176"/>
      <c r="G12" s="93" t="s">
        <v>242</v>
      </c>
      <c r="H12" s="173"/>
      <c r="I12" s="181"/>
    </row>
    <row r="13" spans="1:9">
      <c r="A13" s="100"/>
      <c r="C13" s="94"/>
      <c r="F13" s="176"/>
      <c r="I13" s="104"/>
    </row>
    <row r="14" spans="1:9">
      <c r="A14" s="176" t="s">
        <v>252</v>
      </c>
      <c r="B14" s="89" t="s">
        <v>254</v>
      </c>
      <c r="C14" s="94"/>
      <c r="F14" s="176"/>
      <c r="G14" s="89" t="s">
        <v>234</v>
      </c>
      <c r="I14" s="104"/>
    </row>
    <row r="15" spans="1:9">
      <c r="A15" s="176"/>
      <c r="B15" s="96" t="s">
        <v>221</v>
      </c>
      <c r="C15" s="98" t="s">
        <v>231</v>
      </c>
      <c r="D15" s="102" t="s">
        <v>227</v>
      </c>
      <c r="F15" s="176"/>
      <c r="G15" s="97" t="s">
        <v>235</v>
      </c>
      <c r="H15" s="98" t="s">
        <v>231</v>
      </c>
      <c r="I15" s="103" t="s">
        <v>248</v>
      </c>
    </row>
    <row r="16" spans="1:9">
      <c r="A16" s="176"/>
      <c r="B16" s="97" t="s">
        <v>222</v>
      </c>
      <c r="C16" s="98" t="s">
        <v>231</v>
      </c>
      <c r="D16" s="103" t="s">
        <v>228</v>
      </c>
      <c r="F16" s="176"/>
      <c r="G16" s="92" t="s">
        <v>236</v>
      </c>
      <c r="H16" s="174" t="s">
        <v>230</v>
      </c>
      <c r="I16" s="181" t="s">
        <v>256</v>
      </c>
    </row>
    <row r="17" spans="1:9">
      <c r="A17" s="100"/>
      <c r="C17" s="94"/>
      <c r="F17" s="176"/>
      <c r="H17" s="174"/>
      <c r="I17" s="181"/>
    </row>
    <row r="18" spans="1:9">
      <c r="A18" s="100"/>
      <c r="F18" s="176"/>
      <c r="G18" s="93" t="s">
        <v>241</v>
      </c>
      <c r="H18" s="174"/>
      <c r="I18" s="181"/>
    </row>
    <row r="19" spans="1:9">
      <c r="A19" s="100"/>
      <c r="F19" s="176"/>
      <c r="H19" s="174"/>
      <c r="I19" s="181"/>
    </row>
    <row r="20" spans="1:9">
      <c r="A20" s="100"/>
      <c r="F20" s="176"/>
      <c r="G20" s="93" t="s">
        <v>240</v>
      </c>
      <c r="H20" s="174"/>
      <c r="I20" s="181"/>
    </row>
    <row r="21" spans="1:9">
      <c r="A21" s="100"/>
      <c r="F21" s="176"/>
      <c r="G21" s="90"/>
      <c r="H21" s="152"/>
      <c r="I21" s="104"/>
    </row>
    <row r="22" spans="1:9">
      <c r="A22" s="100"/>
      <c r="F22" s="176"/>
      <c r="G22" s="155" t="s">
        <v>310</v>
      </c>
      <c r="H22" s="152"/>
      <c r="I22" s="104"/>
    </row>
    <row r="23" spans="1:9">
      <c r="A23" s="100"/>
      <c r="F23" s="100"/>
    </row>
    <row r="24" spans="1:9">
      <c r="A24" s="100"/>
      <c r="F24" s="176" t="s">
        <v>253</v>
      </c>
      <c r="G24" s="89" t="s">
        <v>161</v>
      </c>
    </row>
    <row r="25" spans="1:9">
      <c r="F25" s="176"/>
      <c r="G25" s="95" t="s">
        <v>245</v>
      </c>
      <c r="H25" s="174" t="s">
        <v>230</v>
      </c>
      <c r="I25" s="180" t="s">
        <v>247</v>
      </c>
    </row>
    <row r="26" spans="1:9">
      <c r="F26" s="176"/>
      <c r="G26" s="95" t="s">
        <v>246</v>
      </c>
      <c r="H26" s="174"/>
      <c r="I26" s="180"/>
    </row>
  </sheetData>
  <mergeCells count="16">
    <mergeCell ref="F24:F26"/>
    <mergeCell ref="A14:A16"/>
    <mergeCell ref="F4:F22"/>
    <mergeCell ref="A6:A12"/>
    <mergeCell ref="H25:H26"/>
    <mergeCell ref="H16:H20"/>
    <mergeCell ref="H8:H12"/>
    <mergeCell ref="I5:I6"/>
    <mergeCell ref="I25:I26"/>
    <mergeCell ref="I8:I12"/>
    <mergeCell ref="I16:I20"/>
    <mergeCell ref="A1:D1"/>
    <mergeCell ref="A3:D3"/>
    <mergeCell ref="F3:I3"/>
    <mergeCell ref="H5:H6"/>
    <mergeCell ref="E1:I1"/>
  </mergeCells>
  <phoneticPr fontId="1" type="noConversion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A414"/>
  <sheetViews>
    <sheetView zoomScale="85" zoomScaleNormal="85" workbookViewId="0">
      <pane ySplit="4" topLeftCell="A5" activePane="bottomLeft" state="frozen"/>
      <selection pane="bottomLeft" activeCell="A2" sqref="A2:A4"/>
    </sheetView>
  </sheetViews>
  <sheetFormatPr defaultRowHeight="13.5"/>
  <cols>
    <col min="1" max="1" width="9" style="22"/>
    <col min="2" max="2" width="20.5" style="22" customWidth="1"/>
    <col min="3" max="3" width="24.375" style="22" bestFit="1" customWidth="1"/>
    <col min="4" max="4" width="18.75" style="22" customWidth="1"/>
    <col min="5" max="5" width="9.875" style="23" hidden="1" customWidth="1"/>
    <col min="6" max="8" width="9" style="22"/>
    <col min="9" max="9" width="9" style="22" bestFit="1" customWidth="1"/>
    <col min="10" max="10" width="9" style="22"/>
    <col min="11" max="11" width="11.5" style="22" customWidth="1"/>
    <col min="12" max="19" width="9" style="22"/>
    <col min="20" max="27" width="9" style="23"/>
    <col min="28" max="16384" width="9" style="22"/>
  </cols>
  <sheetData>
    <row r="1" spans="1:27" ht="409.5" hidden="1" customHeight="1" thickBot="1">
      <c r="A1" s="204" t="s">
        <v>260</v>
      </c>
      <c r="B1" s="204"/>
      <c r="C1" s="204"/>
      <c r="D1" s="204"/>
      <c r="E1" s="204"/>
      <c r="F1" s="204"/>
      <c r="G1" s="204"/>
      <c r="H1" s="204"/>
      <c r="I1" s="204"/>
      <c r="J1" s="204"/>
      <c r="K1" s="204"/>
      <c r="T1" s="22"/>
      <c r="U1" s="22"/>
      <c r="V1" s="22"/>
      <c r="W1" s="22"/>
      <c r="X1" s="22"/>
      <c r="Y1" s="22"/>
      <c r="Z1" s="22"/>
      <c r="AA1" s="22"/>
    </row>
    <row r="2" spans="1:27" s="21" customFormat="1">
      <c r="A2" s="188" t="s">
        <v>112</v>
      </c>
      <c r="B2" s="191" t="s">
        <v>113</v>
      </c>
      <c r="C2" s="191" t="s">
        <v>114</v>
      </c>
      <c r="D2" s="191" t="s">
        <v>115</v>
      </c>
      <c r="E2" s="193" t="s">
        <v>157</v>
      </c>
      <c r="F2" s="191" t="s">
        <v>162</v>
      </c>
      <c r="G2" s="191"/>
      <c r="H2" s="191"/>
      <c r="I2" s="191"/>
      <c r="J2" s="191"/>
      <c r="K2" s="192"/>
      <c r="L2" s="205" t="s">
        <v>163</v>
      </c>
      <c r="M2" s="206"/>
      <c r="N2" s="206"/>
      <c r="O2" s="206"/>
      <c r="P2" s="206"/>
      <c r="Q2" s="206"/>
      <c r="R2" s="206"/>
      <c r="S2" s="207"/>
      <c r="T2" s="186" t="s">
        <v>164</v>
      </c>
      <c r="U2" s="186"/>
      <c r="V2" s="186"/>
      <c r="W2" s="186"/>
      <c r="X2" s="186"/>
      <c r="Y2" s="186"/>
      <c r="Z2" s="186"/>
      <c r="AA2" s="187"/>
    </row>
    <row r="3" spans="1:27" s="21" customFormat="1">
      <c r="A3" s="189"/>
      <c r="B3" s="164"/>
      <c r="C3" s="164"/>
      <c r="D3" s="164"/>
      <c r="E3" s="165"/>
      <c r="F3" s="195" t="s">
        <v>116</v>
      </c>
      <c r="G3" s="195" t="s">
        <v>117</v>
      </c>
      <c r="H3" s="195" t="s">
        <v>118</v>
      </c>
      <c r="I3" s="197" t="s">
        <v>119</v>
      </c>
      <c r="J3" s="197" t="s">
        <v>120</v>
      </c>
      <c r="K3" s="199" t="s">
        <v>129</v>
      </c>
      <c r="L3" s="201" t="s">
        <v>147</v>
      </c>
      <c r="M3" s="202"/>
      <c r="N3" s="202"/>
      <c r="O3" s="203"/>
      <c r="P3" s="208" t="s">
        <v>148</v>
      </c>
      <c r="Q3" s="202"/>
      <c r="R3" s="202"/>
      <c r="S3" s="209"/>
      <c r="T3" s="182" t="s">
        <v>147</v>
      </c>
      <c r="U3" s="182"/>
      <c r="V3" s="182"/>
      <c r="W3" s="183"/>
      <c r="X3" s="184" t="s">
        <v>148</v>
      </c>
      <c r="Y3" s="182"/>
      <c r="Z3" s="182"/>
      <c r="AA3" s="185"/>
    </row>
    <row r="4" spans="1:27" s="21" customFormat="1" ht="27" customHeight="1" thickBot="1">
      <c r="A4" s="190"/>
      <c r="B4" s="194"/>
      <c r="C4" s="194"/>
      <c r="D4" s="194"/>
      <c r="E4" s="194"/>
      <c r="F4" s="196"/>
      <c r="G4" s="196"/>
      <c r="H4" s="196"/>
      <c r="I4" s="198"/>
      <c r="J4" s="198"/>
      <c r="K4" s="200"/>
      <c r="L4" s="51" t="s">
        <v>154</v>
      </c>
      <c r="M4" s="52" t="s">
        <v>121</v>
      </c>
      <c r="N4" s="52" t="s">
        <v>122</v>
      </c>
      <c r="O4" s="52" t="s">
        <v>123</v>
      </c>
      <c r="P4" s="52" t="s">
        <v>154</v>
      </c>
      <c r="Q4" s="52" t="s">
        <v>121</v>
      </c>
      <c r="R4" s="52" t="s">
        <v>122</v>
      </c>
      <c r="S4" s="53" t="s">
        <v>261</v>
      </c>
      <c r="T4" s="54" t="s">
        <v>154</v>
      </c>
      <c r="U4" s="55" t="s">
        <v>121</v>
      </c>
      <c r="V4" s="55" t="s">
        <v>122</v>
      </c>
      <c r="W4" s="55" t="s">
        <v>123</v>
      </c>
      <c r="X4" s="55" t="s">
        <v>154</v>
      </c>
      <c r="Y4" s="55" t="s">
        <v>121</v>
      </c>
      <c r="Z4" s="55" t="s">
        <v>122</v>
      </c>
      <c r="AA4" s="56" t="s">
        <v>261</v>
      </c>
    </row>
    <row r="5" spans="1:27" ht="18" customHeight="1" thickTop="1">
      <c r="A5" s="41" t="s">
        <v>124</v>
      </c>
      <c r="B5" s="42" t="s">
        <v>2</v>
      </c>
      <c r="C5" s="42" t="s">
        <v>94</v>
      </c>
      <c r="D5" s="42" t="s">
        <v>165</v>
      </c>
      <c r="E5" s="17">
        <v>25</v>
      </c>
      <c r="F5" s="43">
        <v>25</v>
      </c>
      <c r="G5" s="14">
        <v>168</v>
      </c>
      <c r="H5" s="44">
        <v>6.72</v>
      </c>
      <c r="I5" s="14">
        <v>63</v>
      </c>
      <c r="J5" s="14">
        <v>24</v>
      </c>
      <c r="K5" s="45">
        <v>28</v>
      </c>
      <c r="L5" s="46">
        <v>2.4</v>
      </c>
      <c r="M5" s="14">
        <v>0.2</v>
      </c>
      <c r="N5" s="14">
        <v>2.56</v>
      </c>
      <c r="O5" s="14">
        <v>2.63</v>
      </c>
      <c r="P5" s="14">
        <v>972.97</v>
      </c>
      <c r="Q5" s="14">
        <v>6.01</v>
      </c>
      <c r="R5" s="14">
        <v>968.13</v>
      </c>
      <c r="S5" s="47">
        <v>966.14</v>
      </c>
      <c r="T5" s="48">
        <v>2.96</v>
      </c>
      <c r="U5" s="14">
        <v>0.28000000000000003</v>
      </c>
      <c r="V5" s="14">
        <v>3.15</v>
      </c>
      <c r="W5" s="14">
        <v>3.55</v>
      </c>
      <c r="X5" s="49">
        <v>955.86</v>
      </c>
      <c r="Y5" s="49">
        <v>8.5399999999999991</v>
      </c>
      <c r="Z5" s="49">
        <v>949.29</v>
      </c>
      <c r="AA5" s="50">
        <v>938.55</v>
      </c>
    </row>
    <row r="6" spans="1:27" ht="18" customHeight="1">
      <c r="A6" s="31" t="s">
        <v>124</v>
      </c>
      <c r="B6" s="6" t="s">
        <v>3</v>
      </c>
      <c r="C6" s="6" t="s">
        <v>21</v>
      </c>
      <c r="D6" s="6" t="s">
        <v>165</v>
      </c>
      <c r="E6" s="13">
        <v>49</v>
      </c>
      <c r="F6" s="7">
        <v>49</v>
      </c>
      <c r="G6" s="11">
        <v>238</v>
      </c>
      <c r="H6" s="2">
        <v>4.8600000000000003</v>
      </c>
      <c r="I6" s="11">
        <v>145</v>
      </c>
      <c r="J6" s="11">
        <v>49</v>
      </c>
      <c r="K6" s="24">
        <v>74</v>
      </c>
      <c r="L6" s="26">
        <v>3.1</v>
      </c>
      <c r="M6" s="11">
        <v>0.28000000000000003</v>
      </c>
      <c r="N6" s="11">
        <v>3.28</v>
      </c>
      <c r="O6" s="11">
        <v>3.38</v>
      </c>
      <c r="P6" s="11">
        <v>951.69</v>
      </c>
      <c r="Q6" s="11">
        <v>8.3000000000000007</v>
      </c>
      <c r="R6" s="11">
        <v>946.16</v>
      </c>
      <c r="S6" s="27">
        <v>943.49</v>
      </c>
      <c r="T6" s="25">
        <v>3.49</v>
      </c>
      <c r="U6" s="138">
        <v>0.39</v>
      </c>
      <c r="V6" s="138">
        <v>3.73</v>
      </c>
      <c r="W6" s="138">
        <v>4.03</v>
      </c>
      <c r="X6" s="4">
        <v>939.2</v>
      </c>
      <c r="Y6" s="4">
        <v>12.19</v>
      </c>
      <c r="Z6" s="4">
        <v>931.57</v>
      </c>
      <c r="AA6" s="32">
        <v>924.01</v>
      </c>
    </row>
    <row r="7" spans="1:27" ht="18" customHeight="1">
      <c r="A7" s="31" t="s">
        <v>124</v>
      </c>
      <c r="B7" s="6" t="s">
        <v>3</v>
      </c>
      <c r="C7" s="6" t="s">
        <v>22</v>
      </c>
      <c r="D7" s="6" t="s">
        <v>165</v>
      </c>
      <c r="E7" s="13">
        <v>18</v>
      </c>
      <c r="F7" s="7">
        <v>19</v>
      </c>
      <c r="G7" s="11">
        <v>72</v>
      </c>
      <c r="H7" s="2">
        <v>3.79</v>
      </c>
      <c r="I7" s="11">
        <v>45</v>
      </c>
      <c r="J7" s="11">
        <v>19</v>
      </c>
      <c r="K7" s="24">
        <v>18</v>
      </c>
      <c r="L7" s="26">
        <v>3.43</v>
      </c>
      <c r="M7" s="11">
        <v>0.23</v>
      </c>
      <c r="N7" s="11">
        <v>3.57</v>
      </c>
      <c r="O7" s="11">
        <v>3.85</v>
      </c>
      <c r="P7" s="11">
        <v>941.44</v>
      </c>
      <c r="Q7" s="11">
        <v>7.21</v>
      </c>
      <c r="R7" s="11">
        <v>936.51</v>
      </c>
      <c r="S7" s="27">
        <v>929.66</v>
      </c>
      <c r="T7" s="25">
        <v>3.99</v>
      </c>
      <c r="U7" s="138">
        <v>0.57999999999999996</v>
      </c>
      <c r="V7" s="138">
        <v>4.3</v>
      </c>
      <c r="W7" s="138">
        <v>5.27</v>
      </c>
      <c r="X7" s="4">
        <v>924.9</v>
      </c>
      <c r="Y7" s="4">
        <v>17.73</v>
      </c>
      <c r="Z7" s="4">
        <v>914.03</v>
      </c>
      <c r="AA7" s="32">
        <v>884.87</v>
      </c>
    </row>
    <row r="8" spans="1:27" ht="18" customHeight="1">
      <c r="A8" s="31" t="s">
        <v>124</v>
      </c>
      <c r="B8" s="6" t="s">
        <v>3</v>
      </c>
      <c r="C8" s="6" t="s">
        <v>23</v>
      </c>
      <c r="D8" s="6" t="s">
        <v>165</v>
      </c>
      <c r="E8" s="13">
        <v>7</v>
      </c>
      <c r="F8" s="7">
        <v>8</v>
      </c>
      <c r="G8" s="11">
        <v>103</v>
      </c>
      <c r="H8" s="2">
        <v>12.88</v>
      </c>
      <c r="I8" s="11">
        <v>43</v>
      </c>
      <c r="J8" s="11">
        <v>8</v>
      </c>
      <c r="K8" s="24">
        <v>11</v>
      </c>
      <c r="L8" s="26">
        <v>3.25</v>
      </c>
      <c r="M8" s="11">
        <v>0.43</v>
      </c>
      <c r="N8" s="11">
        <v>3.48</v>
      </c>
      <c r="O8" s="11">
        <v>3.62</v>
      </c>
      <c r="P8" s="11">
        <v>947.31</v>
      </c>
      <c r="Q8" s="11">
        <v>12.7</v>
      </c>
      <c r="R8" s="11">
        <v>940.53</v>
      </c>
      <c r="S8" s="27">
        <v>936.38</v>
      </c>
      <c r="T8" s="25">
        <v>3.74</v>
      </c>
      <c r="U8" s="138">
        <v>0.32</v>
      </c>
      <c r="V8" s="138">
        <v>3.99</v>
      </c>
      <c r="W8" s="138">
        <v>4.0599999999999996</v>
      </c>
      <c r="X8" s="4">
        <v>932.51</v>
      </c>
      <c r="Y8" s="4">
        <v>9.6999999999999993</v>
      </c>
      <c r="Z8" s="4">
        <v>924.12</v>
      </c>
      <c r="AA8" s="32">
        <v>923.16</v>
      </c>
    </row>
    <row r="9" spans="1:27" ht="18" customHeight="1">
      <c r="A9" s="31" t="s">
        <v>124</v>
      </c>
      <c r="B9" s="6" t="s">
        <v>3</v>
      </c>
      <c r="C9" s="6" t="s">
        <v>24</v>
      </c>
      <c r="D9" s="6" t="s">
        <v>165</v>
      </c>
      <c r="E9" s="13">
        <v>12</v>
      </c>
      <c r="F9" s="7">
        <v>13</v>
      </c>
      <c r="G9" s="11">
        <v>74</v>
      </c>
      <c r="H9" s="2">
        <v>5.69</v>
      </c>
      <c r="I9" s="11">
        <v>47</v>
      </c>
      <c r="J9" s="11">
        <v>13</v>
      </c>
      <c r="K9" s="24">
        <v>23</v>
      </c>
      <c r="L9" s="26">
        <v>3.34</v>
      </c>
      <c r="M9" s="11">
        <v>0.22</v>
      </c>
      <c r="N9" s="11">
        <v>3.49</v>
      </c>
      <c r="O9" s="11">
        <v>3.55</v>
      </c>
      <c r="P9" s="11">
        <v>944.9</v>
      </c>
      <c r="Q9" s="11">
        <v>6.72</v>
      </c>
      <c r="R9" s="11">
        <v>940.31</v>
      </c>
      <c r="S9" s="27">
        <v>938.46</v>
      </c>
      <c r="T9" s="25">
        <v>3.95</v>
      </c>
      <c r="U9" s="138">
        <v>0.24</v>
      </c>
      <c r="V9" s="138">
        <v>4.12</v>
      </c>
      <c r="W9" s="138">
        <v>4.3</v>
      </c>
      <c r="X9" s="4">
        <v>925.36</v>
      </c>
      <c r="Y9" s="4">
        <v>7.68</v>
      </c>
      <c r="Z9" s="4">
        <v>918.16</v>
      </c>
      <c r="AA9" s="32">
        <v>916</v>
      </c>
    </row>
    <row r="10" spans="1:27" ht="18" customHeight="1">
      <c r="A10" s="31" t="s">
        <v>124</v>
      </c>
      <c r="B10" s="6" t="s">
        <v>4</v>
      </c>
      <c r="C10" s="6" t="s">
        <v>219</v>
      </c>
      <c r="D10" s="6" t="s">
        <v>165</v>
      </c>
      <c r="E10" s="13">
        <v>12</v>
      </c>
      <c r="F10" s="7">
        <v>14</v>
      </c>
      <c r="G10" s="11">
        <v>83</v>
      </c>
      <c r="H10" s="2">
        <v>5.93</v>
      </c>
      <c r="I10" s="11">
        <v>54</v>
      </c>
      <c r="J10" s="11">
        <v>14</v>
      </c>
      <c r="K10" s="24">
        <v>26</v>
      </c>
      <c r="L10" s="26">
        <v>3.24</v>
      </c>
      <c r="M10" s="11">
        <v>0.44</v>
      </c>
      <c r="N10" s="11">
        <v>3.52</v>
      </c>
      <c r="O10" s="11">
        <v>3.63</v>
      </c>
      <c r="P10" s="11">
        <v>947.44</v>
      </c>
      <c r="Q10" s="11">
        <v>13.17</v>
      </c>
      <c r="R10" s="11">
        <v>939.23</v>
      </c>
      <c r="S10" s="27">
        <v>936.16</v>
      </c>
      <c r="T10" s="25">
        <v>3.73</v>
      </c>
      <c r="U10" s="138">
        <v>0.31</v>
      </c>
      <c r="V10" s="138">
        <v>3.86</v>
      </c>
      <c r="W10" s="138">
        <v>4.16</v>
      </c>
      <c r="X10" s="4">
        <v>932.7</v>
      </c>
      <c r="Y10" s="4">
        <v>9.1300000000000008</v>
      </c>
      <c r="Z10" s="4">
        <v>927.34</v>
      </c>
      <c r="AA10" s="32">
        <v>920.1</v>
      </c>
    </row>
    <row r="11" spans="1:27" ht="18" customHeight="1">
      <c r="A11" s="31" t="s">
        <v>124</v>
      </c>
      <c r="B11" s="6" t="s">
        <v>4</v>
      </c>
      <c r="C11" s="6" t="s">
        <v>259</v>
      </c>
      <c r="D11" s="6" t="s">
        <v>165</v>
      </c>
      <c r="E11" s="13">
        <v>11</v>
      </c>
      <c r="F11" s="7">
        <v>12</v>
      </c>
      <c r="G11" s="11">
        <v>74</v>
      </c>
      <c r="H11" s="2">
        <v>6.17</v>
      </c>
      <c r="I11" s="11">
        <v>46</v>
      </c>
      <c r="J11" s="11">
        <v>10</v>
      </c>
      <c r="K11" s="24">
        <v>24</v>
      </c>
      <c r="L11" s="26">
        <v>3.45</v>
      </c>
      <c r="M11" s="11">
        <v>0.3</v>
      </c>
      <c r="N11" s="11">
        <v>3.69</v>
      </c>
      <c r="O11" s="11">
        <v>3.74</v>
      </c>
      <c r="P11" s="11">
        <v>941.26</v>
      </c>
      <c r="Q11" s="11">
        <v>9.1999999999999993</v>
      </c>
      <c r="R11" s="11">
        <v>933.6</v>
      </c>
      <c r="S11" s="27">
        <v>932.9</v>
      </c>
      <c r="T11" s="25">
        <v>4.0599999999999996</v>
      </c>
      <c r="U11" s="138">
        <v>0.65</v>
      </c>
      <c r="V11" s="138">
        <v>4.3099999999999996</v>
      </c>
      <c r="W11" s="138">
        <v>5.09</v>
      </c>
      <c r="X11" s="4">
        <v>922.17</v>
      </c>
      <c r="Y11" s="4">
        <v>20.48</v>
      </c>
      <c r="Z11" s="4">
        <v>912.59</v>
      </c>
      <c r="AA11" s="32">
        <v>892.33</v>
      </c>
    </row>
    <row r="12" spans="1:27" ht="18" customHeight="1">
      <c r="A12" s="31" t="s">
        <v>124</v>
      </c>
      <c r="B12" s="6" t="s">
        <v>4</v>
      </c>
      <c r="C12" s="6" t="s">
        <v>255</v>
      </c>
      <c r="D12" s="6" t="s">
        <v>165</v>
      </c>
      <c r="E12" s="13">
        <v>15</v>
      </c>
      <c r="F12" s="7">
        <v>16</v>
      </c>
      <c r="G12" s="11">
        <v>95</v>
      </c>
      <c r="H12" s="2">
        <v>5.94</v>
      </c>
      <c r="I12" s="11">
        <v>59</v>
      </c>
      <c r="J12" s="11">
        <v>16</v>
      </c>
      <c r="K12" s="24">
        <v>34</v>
      </c>
      <c r="L12" s="26">
        <v>3.46</v>
      </c>
      <c r="M12" s="11">
        <v>0.56999999999999995</v>
      </c>
      <c r="N12" s="11">
        <v>3.76</v>
      </c>
      <c r="O12" s="11">
        <v>3.83</v>
      </c>
      <c r="P12" s="11">
        <v>940.71</v>
      </c>
      <c r="Q12" s="11">
        <v>17.100000000000001</v>
      </c>
      <c r="R12" s="11">
        <v>931.29</v>
      </c>
      <c r="S12" s="27">
        <v>930.1</v>
      </c>
      <c r="T12" s="25">
        <v>4.29</v>
      </c>
      <c r="U12" s="138">
        <v>0.31</v>
      </c>
      <c r="V12" s="138">
        <v>4.4400000000000004</v>
      </c>
      <c r="W12" s="138">
        <v>5</v>
      </c>
      <c r="X12" s="4">
        <v>914.73</v>
      </c>
      <c r="Y12" s="4">
        <v>9.34</v>
      </c>
      <c r="Z12" s="4">
        <v>909.92</v>
      </c>
      <c r="AA12" s="32">
        <v>894.9</v>
      </c>
    </row>
    <row r="13" spans="1:27" ht="18" customHeight="1">
      <c r="A13" s="31" t="s">
        <v>124</v>
      </c>
      <c r="B13" s="6" t="s">
        <v>4</v>
      </c>
      <c r="C13" s="6" t="s">
        <v>257</v>
      </c>
      <c r="D13" s="6" t="s">
        <v>165</v>
      </c>
      <c r="E13" s="13">
        <v>7</v>
      </c>
      <c r="F13" s="7">
        <v>7</v>
      </c>
      <c r="G13" s="11">
        <v>117</v>
      </c>
      <c r="H13" s="2">
        <v>16.71</v>
      </c>
      <c r="I13" s="11">
        <v>61</v>
      </c>
      <c r="J13" s="11">
        <v>6</v>
      </c>
      <c r="K13" s="24">
        <v>4</v>
      </c>
      <c r="L13" s="26">
        <v>4.08</v>
      </c>
      <c r="M13" s="11">
        <v>0.35</v>
      </c>
      <c r="N13" s="11">
        <v>4.3</v>
      </c>
      <c r="O13" s="11">
        <v>4.37</v>
      </c>
      <c r="P13" s="11">
        <v>922.71</v>
      </c>
      <c r="Q13" s="11">
        <v>10.63</v>
      </c>
      <c r="R13" s="11">
        <v>915.89</v>
      </c>
      <c r="S13" s="27">
        <v>913.98</v>
      </c>
      <c r="T13" s="25">
        <v>4.1500000000000004</v>
      </c>
      <c r="U13" s="138">
        <v>0.37</v>
      </c>
      <c r="V13" s="138">
        <v>4.3600000000000003</v>
      </c>
      <c r="W13" s="138">
        <v>4.3899999999999997</v>
      </c>
      <c r="X13" s="4">
        <v>920.04</v>
      </c>
      <c r="Y13" s="4">
        <v>11.24</v>
      </c>
      <c r="Z13" s="4">
        <v>913.78</v>
      </c>
      <c r="AA13" s="32">
        <v>913.35</v>
      </c>
    </row>
    <row r="14" spans="1:27" ht="18" customHeight="1">
      <c r="A14" s="31" t="s">
        <v>124</v>
      </c>
      <c r="B14" s="6" t="s">
        <v>4</v>
      </c>
      <c r="C14" s="6" t="s">
        <v>258</v>
      </c>
      <c r="D14" s="6" t="s">
        <v>165</v>
      </c>
      <c r="E14" s="13">
        <v>18</v>
      </c>
      <c r="F14" s="7">
        <v>18</v>
      </c>
      <c r="G14" s="11">
        <v>216</v>
      </c>
      <c r="H14" s="2">
        <v>12</v>
      </c>
      <c r="I14" s="11">
        <v>126</v>
      </c>
      <c r="J14" s="11">
        <v>18</v>
      </c>
      <c r="K14" s="24">
        <v>18</v>
      </c>
      <c r="L14" s="26">
        <v>3.71</v>
      </c>
      <c r="M14" s="11">
        <v>0.26</v>
      </c>
      <c r="N14" s="11">
        <v>3.98</v>
      </c>
      <c r="O14" s="11">
        <v>4.04</v>
      </c>
      <c r="P14" s="11">
        <v>933.34</v>
      </c>
      <c r="Q14" s="11">
        <v>7.61</v>
      </c>
      <c r="R14" s="11">
        <v>925.69</v>
      </c>
      <c r="S14" s="27">
        <v>923.75</v>
      </c>
      <c r="T14" s="25">
        <v>3.95</v>
      </c>
      <c r="U14" s="138">
        <v>0.31</v>
      </c>
      <c r="V14" s="138">
        <v>4.17</v>
      </c>
      <c r="W14" s="138">
        <v>4.2699999999999996</v>
      </c>
      <c r="X14" s="4">
        <v>926.27</v>
      </c>
      <c r="Y14" s="4">
        <v>9.3000000000000007</v>
      </c>
      <c r="Z14" s="4">
        <v>919.51</v>
      </c>
      <c r="AA14" s="32">
        <v>917</v>
      </c>
    </row>
    <row r="15" spans="1:27" ht="18" customHeight="1">
      <c r="A15" s="31" t="s">
        <v>124</v>
      </c>
      <c r="B15" s="6" t="s">
        <v>5</v>
      </c>
      <c r="C15" s="6" t="s">
        <v>31</v>
      </c>
      <c r="D15" s="6" t="s">
        <v>165</v>
      </c>
      <c r="E15" s="13">
        <v>8</v>
      </c>
      <c r="F15" s="7">
        <v>9</v>
      </c>
      <c r="G15" s="11">
        <v>214</v>
      </c>
      <c r="H15" s="2">
        <v>23.78</v>
      </c>
      <c r="I15" s="11">
        <v>98</v>
      </c>
      <c r="J15" s="11">
        <v>9</v>
      </c>
      <c r="K15" s="24">
        <v>6</v>
      </c>
      <c r="L15" s="26">
        <v>4.1399999999999997</v>
      </c>
      <c r="M15" s="11">
        <v>0.14000000000000001</v>
      </c>
      <c r="N15" s="11">
        <v>4.25</v>
      </c>
      <c r="O15" s="11">
        <v>4.33</v>
      </c>
      <c r="P15" s="11">
        <v>919.86</v>
      </c>
      <c r="Q15" s="11">
        <v>3.9</v>
      </c>
      <c r="R15" s="11">
        <v>917.5</v>
      </c>
      <c r="S15" s="27">
        <v>915</v>
      </c>
      <c r="T15" s="25">
        <v>4.26</v>
      </c>
      <c r="U15" s="138">
        <v>0.21</v>
      </c>
      <c r="V15" s="138">
        <v>4.47</v>
      </c>
      <c r="W15" s="138">
        <v>4.5</v>
      </c>
      <c r="X15" s="4">
        <v>916.07</v>
      </c>
      <c r="Y15" s="4">
        <v>5.77</v>
      </c>
      <c r="Z15" s="4">
        <v>910.44</v>
      </c>
      <c r="AA15" s="32">
        <v>909.27</v>
      </c>
    </row>
    <row r="16" spans="1:27" ht="18" customHeight="1">
      <c r="A16" s="31" t="s">
        <v>124</v>
      </c>
      <c r="B16" s="6" t="s">
        <v>5</v>
      </c>
      <c r="C16" s="6" t="s">
        <v>32</v>
      </c>
      <c r="D16" s="6" t="s">
        <v>165</v>
      </c>
      <c r="E16" s="13">
        <v>10</v>
      </c>
      <c r="F16" s="7">
        <v>11</v>
      </c>
      <c r="G16" s="11">
        <v>120</v>
      </c>
      <c r="H16" s="2">
        <v>10.91</v>
      </c>
      <c r="I16" s="11">
        <v>64</v>
      </c>
      <c r="J16" s="11">
        <v>10</v>
      </c>
      <c r="K16" s="24">
        <v>13</v>
      </c>
      <c r="L16" s="26">
        <v>3.83</v>
      </c>
      <c r="M16" s="11">
        <v>0.27</v>
      </c>
      <c r="N16" s="11">
        <v>3.95</v>
      </c>
      <c r="O16" s="11">
        <v>3.99</v>
      </c>
      <c r="P16" s="11">
        <v>929.81</v>
      </c>
      <c r="Q16" s="11">
        <v>7.86</v>
      </c>
      <c r="R16" s="11">
        <v>925.76</v>
      </c>
      <c r="S16" s="27">
        <v>925.3</v>
      </c>
      <c r="T16" s="25">
        <v>4.0199999999999996</v>
      </c>
      <c r="U16" s="138">
        <v>0.14000000000000001</v>
      </c>
      <c r="V16" s="138">
        <v>4.13</v>
      </c>
      <c r="W16" s="138">
        <v>4.25</v>
      </c>
      <c r="X16" s="4">
        <v>923.73</v>
      </c>
      <c r="Y16" s="4">
        <v>4.63</v>
      </c>
      <c r="Z16" s="4">
        <v>920.74</v>
      </c>
      <c r="AA16" s="32">
        <v>915.65</v>
      </c>
    </row>
    <row r="17" spans="1:27" ht="18" customHeight="1">
      <c r="A17" s="31" t="s">
        <v>124</v>
      </c>
      <c r="B17" s="6" t="s">
        <v>5</v>
      </c>
      <c r="C17" s="6" t="s">
        <v>33</v>
      </c>
      <c r="D17" s="6" t="s">
        <v>165</v>
      </c>
      <c r="E17" s="13">
        <v>11</v>
      </c>
      <c r="F17" s="7">
        <v>12</v>
      </c>
      <c r="G17" s="11">
        <v>92</v>
      </c>
      <c r="H17" s="2">
        <v>7.67</v>
      </c>
      <c r="I17" s="11">
        <v>52</v>
      </c>
      <c r="J17" s="11">
        <v>12</v>
      </c>
      <c r="K17" s="24">
        <v>24</v>
      </c>
      <c r="L17" s="26">
        <v>3.21</v>
      </c>
      <c r="M17" s="11">
        <v>0.65</v>
      </c>
      <c r="N17" s="11">
        <v>3.61</v>
      </c>
      <c r="O17" s="11">
        <v>3.84</v>
      </c>
      <c r="P17" s="11">
        <v>948.22</v>
      </c>
      <c r="Q17" s="11">
        <v>19.14</v>
      </c>
      <c r="R17" s="11">
        <v>936.74</v>
      </c>
      <c r="S17" s="27">
        <v>929.95</v>
      </c>
      <c r="T17" s="25">
        <v>3.78</v>
      </c>
      <c r="U17" s="138">
        <v>1.06</v>
      </c>
      <c r="V17" s="138">
        <v>4.5199999999999996</v>
      </c>
      <c r="W17" s="138">
        <v>5.24</v>
      </c>
      <c r="X17" s="4">
        <v>930.43</v>
      </c>
      <c r="Y17" s="4">
        <v>32.15</v>
      </c>
      <c r="Z17" s="4">
        <v>908.81</v>
      </c>
      <c r="AA17" s="32">
        <v>887.96</v>
      </c>
    </row>
    <row r="18" spans="1:27" ht="18" customHeight="1">
      <c r="A18" s="31" t="s">
        <v>124</v>
      </c>
      <c r="B18" s="6" t="s">
        <v>6</v>
      </c>
      <c r="C18" s="6" t="s">
        <v>34</v>
      </c>
      <c r="D18" s="6" t="s">
        <v>165</v>
      </c>
      <c r="E18" s="13">
        <v>4</v>
      </c>
      <c r="F18" s="7">
        <v>5</v>
      </c>
      <c r="G18" s="11">
        <v>35</v>
      </c>
      <c r="H18" s="2">
        <v>7</v>
      </c>
      <c r="I18" s="11">
        <v>17</v>
      </c>
      <c r="J18" s="11">
        <v>5</v>
      </c>
      <c r="K18" s="24">
        <v>6</v>
      </c>
      <c r="L18" s="26">
        <v>2.97</v>
      </c>
      <c r="M18" s="11">
        <v>0.18</v>
      </c>
      <c r="N18" s="11">
        <v>3.05</v>
      </c>
      <c r="O18" s="11">
        <v>3.19</v>
      </c>
      <c r="P18" s="11">
        <v>954.4</v>
      </c>
      <c r="Q18" s="11">
        <v>5.73</v>
      </c>
      <c r="R18" s="11">
        <v>949.61</v>
      </c>
      <c r="S18" s="27">
        <v>949.27</v>
      </c>
      <c r="T18" s="25">
        <v>3.78</v>
      </c>
      <c r="U18" s="138">
        <v>0.42</v>
      </c>
      <c r="V18" s="138">
        <v>3.98</v>
      </c>
      <c r="W18" s="138">
        <v>4.25</v>
      </c>
      <c r="X18" s="4">
        <v>931.4</v>
      </c>
      <c r="Y18" s="4">
        <v>12.25</v>
      </c>
      <c r="Z18" s="4">
        <v>925.61</v>
      </c>
      <c r="AA18" s="32">
        <v>917.5</v>
      </c>
    </row>
    <row r="19" spans="1:27" ht="18" customHeight="1">
      <c r="A19" s="31" t="s">
        <v>124</v>
      </c>
      <c r="B19" s="6" t="s">
        <v>6</v>
      </c>
      <c r="C19" s="6" t="s">
        <v>35</v>
      </c>
      <c r="D19" s="6" t="s">
        <v>165</v>
      </c>
      <c r="E19" s="13">
        <v>32</v>
      </c>
      <c r="F19" s="7">
        <v>34</v>
      </c>
      <c r="G19" s="11">
        <v>219</v>
      </c>
      <c r="H19" s="2">
        <v>6.44</v>
      </c>
      <c r="I19" s="11">
        <v>119</v>
      </c>
      <c r="J19" s="11">
        <v>34</v>
      </c>
      <c r="K19" s="24">
        <v>48</v>
      </c>
      <c r="L19" s="26">
        <v>3.59</v>
      </c>
      <c r="M19" s="11">
        <v>0.21</v>
      </c>
      <c r="N19" s="11">
        <v>3.73</v>
      </c>
      <c r="O19" s="11">
        <v>3.87</v>
      </c>
      <c r="P19" s="11">
        <v>937.09</v>
      </c>
      <c r="Q19" s="11">
        <v>6.21</v>
      </c>
      <c r="R19" s="11">
        <v>932.25</v>
      </c>
      <c r="S19" s="27">
        <v>929.06</v>
      </c>
      <c r="T19" s="25">
        <v>4.0599999999999996</v>
      </c>
      <c r="U19" s="138">
        <v>0.32</v>
      </c>
      <c r="V19" s="138">
        <v>4.33</v>
      </c>
      <c r="W19" s="138">
        <v>4.5999999999999996</v>
      </c>
      <c r="X19" s="4">
        <v>922.15</v>
      </c>
      <c r="Y19" s="4">
        <v>10.15</v>
      </c>
      <c r="Z19" s="4">
        <v>914.11</v>
      </c>
      <c r="AA19" s="32">
        <v>906.94</v>
      </c>
    </row>
    <row r="20" spans="1:27" ht="18" customHeight="1">
      <c r="A20" s="31" t="s">
        <v>124</v>
      </c>
      <c r="B20" s="6" t="s">
        <v>6</v>
      </c>
      <c r="C20" s="6" t="s">
        <v>158</v>
      </c>
      <c r="D20" s="6" t="s">
        <v>165</v>
      </c>
      <c r="E20" s="13">
        <v>25</v>
      </c>
      <c r="F20" s="7">
        <v>25</v>
      </c>
      <c r="G20" s="11">
        <v>161</v>
      </c>
      <c r="H20" s="2">
        <v>6.44</v>
      </c>
      <c r="I20" s="11">
        <v>111</v>
      </c>
      <c r="J20" s="11">
        <v>24</v>
      </c>
      <c r="K20" s="24">
        <v>54</v>
      </c>
      <c r="L20" s="26">
        <v>3.6</v>
      </c>
      <c r="M20" s="11">
        <v>0.17</v>
      </c>
      <c r="N20" s="11">
        <v>3.74</v>
      </c>
      <c r="O20" s="11">
        <v>3.79</v>
      </c>
      <c r="P20" s="11">
        <v>936.75</v>
      </c>
      <c r="Q20" s="11">
        <v>4.96</v>
      </c>
      <c r="R20" s="11">
        <v>932.35</v>
      </c>
      <c r="S20" s="27">
        <v>931.23</v>
      </c>
      <c r="T20" s="25">
        <v>4.04</v>
      </c>
      <c r="U20" s="138">
        <v>0.24</v>
      </c>
      <c r="V20" s="138">
        <v>4.1900000000000004</v>
      </c>
      <c r="W20" s="138">
        <v>4.4400000000000004</v>
      </c>
      <c r="X20" s="4">
        <v>922.56</v>
      </c>
      <c r="Y20" s="4">
        <v>7.25</v>
      </c>
      <c r="Z20" s="4">
        <v>917.96</v>
      </c>
      <c r="AA20" s="32">
        <v>910.21</v>
      </c>
    </row>
    <row r="21" spans="1:27" ht="18" customHeight="1">
      <c r="A21" s="31" t="s">
        <v>124</v>
      </c>
      <c r="B21" s="6" t="s">
        <v>6</v>
      </c>
      <c r="C21" s="6" t="s">
        <v>36</v>
      </c>
      <c r="D21" s="6" t="s">
        <v>165</v>
      </c>
      <c r="E21" s="13">
        <v>12</v>
      </c>
      <c r="F21" s="7">
        <v>12</v>
      </c>
      <c r="G21" s="11">
        <v>75</v>
      </c>
      <c r="H21" s="2">
        <v>6.25</v>
      </c>
      <c r="I21" s="11">
        <v>49</v>
      </c>
      <c r="J21" s="11">
        <v>12</v>
      </c>
      <c r="K21" s="24">
        <v>14</v>
      </c>
      <c r="L21" s="26">
        <v>3.58</v>
      </c>
      <c r="M21" s="11">
        <v>0.28999999999999998</v>
      </c>
      <c r="N21" s="11">
        <v>3.75</v>
      </c>
      <c r="O21" s="11">
        <v>3.88</v>
      </c>
      <c r="P21" s="11">
        <v>937.1</v>
      </c>
      <c r="Q21" s="11">
        <v>8.9499999999999993</v>
      </c>
      <c r="R21" s="11">
        <v>931.28</v>
      </c>
      <c r="S21" s="27">
        <v>928.67</v>
      </c>
      <c r="T21" s="25">
        <v>3.79</v>
      </c>
      <c r="U21" s="138">
        <v>0.19</v>
      </c>
      <c r="V21" s="138">
        <v>3.92</v>
      </c>
      <c r="W21" s="138">
        <v>3.98</v>
      </c>
      <c r="X21" s="4">
        <v>929.93</v>
      </c>
      <c r="Y21" s="4">
        <v>6.44</v>
      </c>
      <c r="Z21" s="4">
        <v>925.53</v>
      </c>
      <c r="AA21" s="32">
        <v>921.29</v>
      </c>
    </row>
    <row r="22" spans="1:27" ht="18" customHeight="1">
      <c r="A22" s="31" t="s">
        <v>124</v>
      </c>
      <c r="B22" s="6" t="s">
        <v>6</v>
      </c>
      <c r="C22" s="6" t="s">
        <v>254</v>
      </c>
      <c r="D22" s="6" t="s">
        <v>165</v>
      </c>
      <c r="E22" s="13">
        <v>17</v>
      </c>
      <c r="F22" s="7">
        <v>17</v>
      </c>
      <c r="G22" s="11">
        <v>98</v>
      </c>
      <c r="H22" s="2">
        <v>5.76</v>
      </c>
      <c r="I22" s="11">
        <v>51</v>
      </c>
      <c r="J22" s="11">
        <v>16</v>
      </c>
      <c r="K22" s="24">
        <v>13</v>
      </c>
      <c r="L22" s="26">
        <v>3.9</v>
      </c>
      <c r="M22" s="11">
        <v>0.22</v>
      </c>
      <c r="N22" s="11">
        <v>4.0199999999999996</v>
      </c>
      <c r="O22" s="11">
        <v>4.1100000000000003</v>
      </c>
      <c r="P22" s="11">
        <v>927.23</v>
      </c>
      <c r="Q22" s="11">
        <v>6.8</v>
      </c>
      <c r="R22" s="11">
        <v>922.81</v>
      </c>
      <c r="S22" s="27">
        <v>920.5</v>
      </c>
      <c r="T22" s="25">
        <v>4.1100000000000003</v>
      </c>
      <c r="U22" s="138">
        <v>0.16</v>
      </c>
      <c r="V22" s="138">
        <v>4.2</v>
      </c>
      <c r="W22" s="138">
        <v>4.41</v>
      </c>
      <c r="X22" s="4">
        <v>920.23</v>
      </c>
      <c r="Y22" s="4">
        <v>5.43</v>
      </c>
      <c r="Z22" s="4">
        <v>916.8</v>
      </c>
      <c r="AA22" s="32">
        <v>911.64</v>
      </c>
    </row>
    <row r="23" spans="1:27" ht="18" customHeight="1">
      <c r="A23" s="31" t="s">
        <v>124</v>
      </c>
      <c r="B23" s="6" t="s">
        <v>6</v>
      </c>
      <c r="C23" s="6" t="s">
        <v>38</v>
      </c>
      <c r="D23" s="6" t="s">
        <v>165</v>
      </c>
      <c r="E23" s="13">
        <v>18</v>
      </c>
      <c r="F23" s="7">
        <v>19</v>
      </c>
      <c r="G23" s="11">
        <v>153</v>
      </c>
      <c r="H23" s="2">
        <v>8.0500000000000007</v>
      </c>
      <c r="I23" s="11">
        <v>108</v>
      </c>
      <c r="J23" s="11">
        <v>19</v>
      </c>
      <c r="K23" s="24">
        <v>28</v>
      </c>
      <c r="L23" s="26">
        <v>3</v>
      </c>
      <c r="M23" s="11">
        <v>0.18</v>
      </c>
      <c r="N23" s="11">
        <v>3.14</v>
      </c>
      <c r="O23" s="11">
        <v>3.28</v>
      </c>
      <c r="P23" s="11">
        <v>954.74</v>
      </c>
      <c r="Q23" s="11">
        <v>5.48</v>
      </c>
      <c r="R23" s="11">
        <v>950.37</v>
      </c>
      <c r="S23" s="27">
        <v>946.6</v>
      </c>
      <c r="T23" s="25">
        <v>3.43</v>
      </c>
      <c r="U23" s="138">
        <v>0.38</v>
      </c>
      <c r="V23" s="138">
        <v>3.82</v>
      </c>
      <c r="W23" s="138">
        <v>3.93</v>
      </c>
      <c r="X23" s="4">
        <v>941.91</v>
      </c>
      <c r="Y23" s="4">
        <v>11.62</v>
      </c>
      <c r="Z23" s="4">
        <v>930.4</v>
      </c>
      <c r="AA23" s="32">
        <v>926.03</v>
      </c>
    </row>
    <row r="24" spans="1:27" ht="18" customHeight="1">
      <c r="A24" s="31" t="s">
        <v>124</v>
      </c>
      <c r="B24" s="6" t="s">
        <v>6</v>
      </c>
      <c r="C24" s="6" t="s">
        <v>41</v>
      </c>
      <c r="D24" s="6" t="s">
        <v>165</v>
      </c>
      <c r="E24" s="13">
        <v>13</v>
      </c>
      <c r="F24" s="7">
        <v>14</v>
      </c>
      <c r="G24" s="11">
        <v>161</v>
      </c>
      <c r="H24" s="2">
        <v>11.5</v>
      </c>
      <c r="I24" s="11">
        <v>99</v>
      </c>
      <c r="J24" s="11">
        <v>14</v>
      </c>
      <c r="K24" s="24">
        <v>22</v>
      </c>
      <c r="L24" s="26">
        <v>3.3</v>
      </c>
      <c r="M24" s="11">
        <v>0.11</v>
      </c>
      <c r="N24" s="11">
        <v>3.4</v>
      </c>
      <c r="O24" s="11">
        <v>3.43</v>
      </c>
      <c r="P24" s="11">
        <v>945.55</v>
      </c>
      <c r="Q24" s="11">
        <v>2.98</v>
      </c>
      <c r="R24" s="11">
        <v>943.02</v>
      </c>
      <c r="S24" s="27">
        <v>942.14</v>
      </c>
      <c r="T24" s="25">
        <v>3.53</v>
      </c>
      <c r="U24" s="138">
        <v>0.24</v>
      </c>
      <c r="V24" s="138">
        <v>3.69</v>
      </c>
      <c r="W24" s="138">
        <v>3.89</v>
      </c>
      <c r="X24" s="4">
        <v>938.69</v>
      </c>
      <c r="Y24" s="4">
        <v>6.89</v>
      </c>
      <c r="Z24" s="4">
        <v>934.16</v>
      </c>
      <c r="AA24" s="32">
        <v>928.36</v>
      </c>
    </row>
    <row r="25" spans="1:27" ht="18" customHeight="1">
      <c r="A25" s="31" t="s">
        <v>124</v>
      </c>
      <c r="B25" s="6" t="s">
        <v>7</v>
      </c>
      <c r="C25" s="6" t="s">
        <v>42</v>
      </c>
      <c r="D25" s="6" t="s">
        <v>165</v>
      </c>
      <c r="E25" s="13">
        <v>3</v>
      </c>
      <c r="F25" s="7">
        <v>3</v>
      </c>
      <c r="G25" s="11">
        <v>16</v>
      </c>
      <c r="H25" s="2">
        <v>5.33</v>
      </c>
      <c r="I25" s="11">
        <v>7</v>
      </c>
      <c r="J25" s="11">
        <v>3</v>
      </c>
      <c r="K25" s="24">
        <v>3</v>
      </c>
      <c r="L25" s="26">
        <v>2.82</v>
      </c>
      <c r="M25" s="11">
        <v>0.09</v>
      </c>
      <c r="N25" s="11">
        <v>2.88</v>
      </c>
      <c r="O25" s="11">
        <v>2.89</v>
      </c>
      <c r="P25" s="11">
        <v>960.52</v>
      </c>
      <c r="Q25" s="11">
        <v>2.82</v>
      </c>
      <c r="R25" s="11">
        <v>958.53</v>
      </c>
      <c r="S25" s="27">
        <v>958.27</v>
      </c>
      <c r="T25" s="25">
        <v>3.78</v>
      </c>
      <c r="U25" s="138">
        <v>1.27</v>
      </c>
      <c r="V25" s="138">
        <v>4.2300000000000004</v>
      </c>
      <c r="W25" s="138">
        <v>5.57</v>
      </c>
      <c r="X25" s="4">
        <v>929.01</v>
      </c>
      <c r="Y25" s="4">
        <v>41.75</v>
      </c>
      <c r="Z25" s="4">
        <v>914.12</v>
      </c>
      <c r="AA25" s="32">
        <v>869.96</v>
      </c>
    </row>
    <row r="26" spans="1:27" ht="18" customHeight="1">
      <c r="A26" s="31" t="s">
        <v>124</v>
      </c>
      <c r="B26" s="6" t="s">
        <v>7</v>
      </c>
      <c r="C26" s="6" t="s">
        <v>43</v>
      </c>
      <c r="D26" s="6" t="s">
        <v>165</v>
      </c>
      <c r="E26" s="13">
        <v>7</v>
      </c>
      <c r="F26" s="7">
        <v>7</v>
      </c>
      <c r="G26" s="11">
        <v>30</v>
      </c>
      <c r="H26" s="2">
        <v>4.29</v>
      </c>
      <c r="I26" s="11">
        <v>18</v>
      </c>
      <c r="J26" s="11">
        <v>4</v>
      </c>
      <c r="K26" s="24">
        <v>10</v>
      </c>
      <c r="L26" s="26">
        <v>2.39</v>
      </c>
      <c r="M26" s="11">
        <v>0.32</v>
      </c>
      <c r="N26" s="11">
        <v>2.6</v>
      </c>
      <c r="O26" s="11">
        <v>2.6</v>
      </c>
      <c r="P26" s="11">
        <v>973.28</v>
      </c>
      <c r="Q26" s="11">
        <v>9.57</v>
      </c>
      <c r="R26" s="11">
        <v>967.11</v>
      </c>
      <c r="S26" s="27">
        <v>966.94</v>
      </c>
      <c r="T26" s="25">
        <v>3.26</v>
      </c>
      <c r="U26" s="138">
        <v>0.85</v>
      </c>
      <c r="V26" s="138">
        <v>3.47</v>
      </c>
      <c r="W26" s="138">
        <v>4.63</v>
      </c>
      <c r="X26" s="4">
        <v>944.41</v>
      </c>
      <c r="Y26" s="4">
        <v>29.37</v>
      </c>
      <c r="Z26" s="4">
        <v>938.34</v>
      </c>
      <c r="AA26" s="32">
        <v>895.99</v>
      </c>
    </row>
    <row r="27" spans="1:27" ht="18" customHeight="1">
      <c r="A27" s="31" t="s">
        <v>124</v>
      </c>
      <c r="B27" s="6" t="s">
        <v>7</v>
      </c>
      <c r="C27" s="6" t="s">
        <v>44</v>
      </c>
      <c r="D27" s="6" t="s">
        <v>165</v>
      </c>
      <c r="E27" s="13">
        <v>3</v>
      </c>
      <c r="F27" s="7">
        <v>4</v>
      </c>
      <c r="G27" s="11">
        <v>15</v>
      </c>
      <c r="H27" s="2">
        <v>3.75</v>
      </c>
      <c r="I27" s="11">
        <v>2</v>
      </c>
      <c r="J27" s="11">
        <v>0</v>
      </c>
      <c r="K27" s="24">
        <v>0</v>
      </c>
      <c r="L27" s="26">
        <v>2.06</v>
      </c>
      <c r="M27" s="11">
        <v>7.0000000000000007E-2</v>
      </c>
      <c r="N27" s="11">
        <v>2.1</v>
      </c>
      <c r="O27" s="11">
        <v>2.13</v>
      </c>
      <c r="P27" s="11">
        <v>983.19</v>
      </c>
      <c r="Q27" s="11">
        <v>2.09</v>
      </c>
      <c r="R27" s="11">
        <v>982.15</v>
      </c>
      <c r="S27" s="27">
        <v>981.1</v>
      </c>
      <c r="T27" s="25"/>
      <c r="U27" s="138"/>
      <c r="V27" s="138"/>
      <c r="W27" s="138"/>
      <c r="X27" s="4"/>
      <c r="Y27" s="4"/>
      <c r="Z27" s="4"/>
      <c r="AA27" s="32"/>
    </row>
    <row r="28" spans="1:27" ht="18" customHeight="1">
      <c r="A28" s="31" t="s">
        <v>124</v>
      </c>
      <c r="B28" s="6" t="s">
        <v>7</v>
      </c>
      <c r="C28" s="6" t="s">
        <v>45</v>
      </c>
      <c r="D28" s="6" t="s">
        <v>165</v>
      </c>
      <c r="E28" s="13">
        <v>7</v>
      </c>
      <c r="F28" s="7">
        <v>7</v>
      </c>
      <c r="G28" s="11">
        <v>23</v>
      </c>
      <c r="H28" s="2">
        <v>3.29</v>
      </c>
      <c r="I28" s="11">
        <v>10</v>
      </c>
      <c r="J28" s="11">
        <v>4</v>
      </c>
      <c r="K28" s="24">
        <v>3</v>
      </c>
      <c r="L28" s="26">
        <v>2.76</v>
      </c>
      <c r="M28" s="11">
        <v>0.43</v>
      </c>
      <c r="N28" s="11">
        <v>3.04</v>
      </c>
      <c r="O28" s="11">
        <v>3.51</v>
      </c>
      <c r="P28" s="11">
        <v>962.01</v>
      </c>
      <c r="Q28" s="11">
        <v>12.92</v>
      </c>
      <c r="R28" s="11">
        <v>953.93</v>
      </c>
      <c r="S28" s="27">
        <v>939.84</v>
      </c>
      <c r="T28" s="25">
        <v>4.41</v>
      </c>
      <c r="U28" s="138">
        <v>1.04</v>
      </c>
      <c r="V28" s="138">
        <v>4.6900000000000004</v>
      </c>
      <c r="W28" s="138">
        <v>6.05</v>
      </c>
      <c r="X28" s="4">
        <v>910.22</v>
      </c>
      <c r="Y28" s="4">
        <v>35.020000000000003</v>
      </c>
      <c r="Z28" s="4">
        <v>901.98</v>
      </c>
      <c r="AA28" s="32">
        <v>853.55</v>
      </c>
    </row>
    <row r="29" spans="1:27" ht="18" customHeight="1">
      <c r="A29" s="31" t="s">
        <v>124</v>
      </c>
      <c r="B29" s="6" t="s">
        <v>7</v>
      </c>
      <c r="C29" s="6" t="s">
        <v>46</v>
      </c>
      <c r="D29" s="6" t="s">
        <v>165</v>
      </c>
      <c r="E29" s="13">
        <v>4</v>
      </c>
      <c r="F29" s="7">
        <v>5</v>
      </c>
      <c r="G29" s="11">
        <v>28</v>
      </c>
      <c r="H29" s="2">
        <v>5.6</v>
      </c>
      <c r="I29" s="11">
        <v>12</v>
      </c>
      <c r="J29" s="11">
        <v>5</v>
      </c>
      <c r="K29" s="24">
        <v>3</v>
      </c>
      <c r="L29" s="26">
        <v>2.6</v>
      </c>
      <c r="M29" s="11">
        <v>0.28999999999999998</v>
      </c>
      <c r="N29" s="11">
        <v>2.76</v>
      </c>
      <c r="O29" s="11">
        <v>2.92</v>
      </c>
      <c r="P29" s="11">
        <v>966.91</v>
      </c>
      <c r="Q29" s="11">
        <v>8.5500000000000007</v>
      </c>
      <c r="R29" s="11">
        <v>962.09</v>
      </c>
      <c r="S29" s="27">
        <v>957.53</v>
      </c>
      <c r="T29" s="25">
        <v>3</v>
      </c>
      <c r="U29" s="138">
        <v>0.66</v>
      </c>
      <c r="V29" s="138">
        <v>3.12</v>
      </c>
      <c r="W29" s="138">
        <v>4.0999999999999996</v>
      </c>
      <c r="X29" s="4">
        <v>955.11</v>
      </c>
      <c r="Y29" s="4">
        <v>19.670000000000002</v>
      </c>
      <c r="Z29" s="4">
        <v>951.29</v>
      </c>
      <c r="AA29" s="32">
        <v>921.92</v>
      </c>
    </row>
    <row r="30" spans="1:27" ht="18" customHeight="1">
      <c r="A30" s="31" t="s">
        <v>124</v>
      </c>
      <c r="B30" s="6" t="s">
        <v>7</v>
      </c>
      <c r="C30" s="6" t="s">
        <v>47</v>
      </c>
      <c r="D30" s="6" t="s">
        <v>165</v>
      </c>
      <c r="E30" s="13">
        <v>4</v>
      </c>
      <c r="F30" s="7">
        <v>3</v>
      </c>
      <c r="G30" s="11">
        <v>14</v>
      </c>
      <c r="H30" s="2">
        <v>4.67</v>
      </c>
      <c r="I30" s="11">
        <v>3</v>
      </c>
      <c r="J30" s="11">
        <v>3</v>
      </c>
      <c r="K30" s="24">
        <v>0</v>
      </c>
      <c r="L30" s="26">
        <v>4.82</v>
      </c>
      <c r="M30" s="11">
        <v>1.43</v>
      </c>
      <c r="N30" s="11">
        <v>5.36</v>
      </c>
      <c r="O30" s="11">
        <v>6.85</v>
      </c>
      <c r="P30" s="11">
        <v>880.76</v>
      </c>
      <c r="Q30" s="11">
        <v>70.89</v>
      </c>
      <c r="R30" s="11">
        <v>854.6</v>
      </c>
      <c r="S30" s="27">
        <v>780.53</v>
      </c>
      <c r="T30" s="25">
        <v>4.82</v>
      </c>
      <c r="U30" s="138">
        <v>1.43</v>
      </c>
      <c r="V30" s="138">
        <v>5.36</v>
      </c>
      <c r="W30" s="138">
        <v>6.85</v>
      </c>
      <c r="X30" s="4">
        <v>880.76</v>
      </c>
      <c r="Y30" s="4">
        <v>70.89</v>
      </c>
      <c r="Z30" s="4">
        <v>854.6</v>
      </c>
      <c r="AA30" s="32">
        <v>780.53</v>
      </c>
    </row>
    <row r="31" spans="1:27" ht="18" customHeight="1">
      <c r="A31" s="31" t="s">
        <v>124</v>
      </c>
      <c r="B31" s="6" t="s">
        <v>7</v>
      </c>
      <c r="C31" s="6" t="s">
        <v>48</v>
      </c>
      <c r="D31" s="6" t="s">
        <v>165</v>
      </c>
      <c r="E31" s="13">
        <v>8</v>
      </c>
      <c r="F31" s="7">
        <v>8</v>
      </c>
      <c r="G31" s="11">
        <v>49</v>
      </c>
      <c r="H31" s="2">
        <v>6.13</v>
      </c>
      <c r="I31" s="11">
        <v>24</v>
      </c>
      <c r="J31" s="11">
        <v>8</v>
      </c>
      <c r="K31" s="24">
        <v>14</v>
      </c>
      <c r="L31" s="26">
        <v>2.99</v>
      </c>
      <c r="M31" s="11">
        <v>0.04</v>
      </c>
      <c r="N31" s="11">
        <v>3.01</v>
      </c>
      <c r="O31" s="11">
        <v>3.04</v>
      </c>
      <c r="P31" s="11">
        <v>955.25</v>
      </c>
      <c r="Q31" s="11">
        <v>1.03</v>
      </c>
      <c r="R31" s="11">
        <v>954.57</v>
      </c>
      <c r="S31" s="27">
        <v>953.84</v>
      </c>
      <c r="T31" s="25">
        <v>3.47</v>
      </c>
      <c r="U31" s="138">
        <v>0.39</v>
      </c>
      <c r="V31" s="138">
        <v>3.74</v>
      </c>
      <c r="W31" s="138">
        <v>4.12</v>
      </c>
      <c r="X31" s="4">
        <v>940.93</v>
      </c>
      <c r="Y31" s="4">
        <v>11.62</v>
      </c>
      <c r="Z31" s="4">
        <v>932.87</v>
      </c>
      <c r="AA31" s="32">
        <v>921.54</v>
      </c>
    </row>
    <row r="32" spans="1:27" ht="18" customHeight="1">
      <c r="A32" s="31" t="s">
        <v>124</v>
      </c>
      <c r="B32" s="6" t="s">
        <v>7</v>
      </c>
      <c r="C32" s="6" t="s">
        <v>49</v>
      </c>
      <c r="D32" s="6" t="s">
        <v>165</v>
      </c>
      <c r="E32" s="13">
        <v>0</v>
      </c>
      <c r="F32" s="7">
        <v>1</v>
      </c>
      <c r="G32" s="11">
        <v>5</v>
      </c>
      <c r="H32" s="2">
        <v>5</v>
      </c>
      <c r="I32" s="11">
        <v>3</v>
      </c>
      <c r="J32" s="11">
        <v>1</v>
      </c>
      <c r="K32" s="24">
        <v>2</v>
      </c>
      <c r="L32" s="26">
        <v>3.79</v>
      </c>
      <c r="M32" s="11">
        <v>0</v>
      </c>
      <c r="N32" s="11">
        <v>3.79</v>
      </c>
      <c r="O32" s="11">
        <v>3.79</v>
      </c>
      <c r="P32" s="11">
        <v>930</v>
      </c>
      <c r="Q32" s="11">
        <v>0</v>
      </c>
      <c r="R32" s="11">
        <v>930</v>
      </c>
      <c r="S32" s="27">
        <v>930</v>
      </c>
      <c r="T32" s="25">
        <v>4.41</v>
      </c>
      <c r="U32" s="138">
        <v>0</v>
      </c>
      <c r="V32" s="138">
        <v>4.41</v>
      </c>
      <c r="W32" s="138">
        <v>4.41</v>
      </c>
      <c r="X32" s="4">
        <v>912.72</v>
      </c>
      <c r="Y32" s="4">
        <v>0</v>
      </c>
      <c r="Z32" s="4">
        <v>912.72</v>
      </c>
      <c r="AA32" s="32">
        <v>912.72</v>
      </c>
    </row>
    <row r="33" spans="1:27" ht="18" customHeight="1">
      <c r="A33" s="31" t="s">
        <v>124</v>
      </c>
      <c r="B33" s="6" t="s">
        <v>7</v>
      </c>
      <c r="C33" s="6" t="s">
        <v>50</v>
      </c>
      <c r="D33" s="6" t="s">
        <v>165</v>
      </c>
      <c r="E33" s="13">
        <v>4</v>
      </c>
      <c r="F33" s="7">
        <v>4</v>
      </c>
      <c r="G33" s="11">
        <v>27</v>
      </c>
      <c r="H33" s="2">
        <v>6.75</v>
      </c>
      <c r="I33" s="11">
        <v>14</v>
      </c>
      <c r="J33" s="11">
        <v>4</v>
      </c>
      <c r="K33" s="24">
        <v>0</v>
      </c>
      <c r="L33" s="26">
        <v>3.07</v>
      </c>
      <c r="M33" s="11">
        <v>0.16</v>
      </c>
      <c r="N33" s="11">
        <v>3.18</v>
      </c>
      <c r="O33" s="11">
        <v>3.31</v>
      </c>
      <c r="P33" s="11">
        <v>952.16</v>
      </c>
      <c r="Q33" s="11">
        <v>4.62</v>
      </c>
      <c r="R33" s="11">
        <v>948.88</v>
      </c>
      <c r="S33" s="27">
        <v>945.72</v>
      </c>
      <c r="T33" s="25">
        <v>3.07</v>
      </c>
      <c r="U33" s="138">
        <v>0.16</v>
      </c>
      <c r="V33" s="138">
        <v>3.18</v>
      </c>
      <c r="W33" s="138">
        <v>3.31</v>
      </c>
      <c r="X33" s="4">
        <v>952.16</v>
      </c>
      <c r="Y33" s="4">
        <v>4.62</v>
      </c>
      <c r="Z33" s="4">
        <v>948.88</v>
      </c>
      <c r="AA33" s="32">
        <v>945.72</v>
      </c>
    </row>
    <row r="34" spans="1:27" ht="18" customHeight="1">
      <c r="A34" s="31" t="s">
        <v>124</v>
      </c>
      <c r="B34" s="6" t="s">
        <v>7</v>
      </c>
      <c r="C34" s="6" t="s">
        <v>51</v>
      </c>
      <c r="D34" s="6" t="s">
        <v>165</v>
      </c>
      <c r="E34" s="13">
        <v>9</v>
      </c>
      <c r="F34" s="7">
        <v>9</v>
      </c>
      <c r="G34" s="11">
        <v>34</v>
      </c>
      <c r="H34" s="2">
        <v>3.78</v>
      </c>
      <c r="I34" s="11">
        <v>18</v>
      </c>
      <c r="J34" s="11">
        <v>3</v>
      </c>
      <c r="K34" s="24">
        <v>5</v>
      </c>
      <c r="L34" s="26">
        <v>2.5299999999999998</v>
      </c>
      <c r="M34" s="11">
        <v>0.17</v>
      </c>
      <c r="N34" s="11">
        <v>2.67</v>
      </c>
      <c r="O34" s="11">
        <v>2.7</v>
      </c>
      <c r="P34" s="11">
        <v>969</v>
      </c>
      <c r="Q34" s="11">
        <v>5.18</v>
      </c>
      <c r="R34" s="11">
        <v>964.9</v>
      </c>
      <c r="S34" s="27">
        <v>963.91</v>
      </c>
      <c r="T34" s="25">
        <v>3.9</v>
      </c>
      <c r="U34" s="138">
        <v>0.56999999999999995</v>
      </c>
      <c r="V34" s="138">
        <v>4.3</v>
      </c>
      <c r="W34" s="138">
        <v>4.3899999999999997</v>
      </c>
      <c r="X34" s="4">
        <v>927.95</v>
      </c>
      <c r="Y34" s="4">
        <v>17.2</v>
      </c>
      <c r="Z34" s="4">
        <v>915.88</v>
      </c>
      <c r="AA34" s="32">
        <v>913.3</v>
      </c>
    </row>
    <row r="35" spans="1:27" ht="18" customHeight="1">
      <c r="A35" s="31" t="s">
        <v>124</v>
      </c>
      <c r="B35" s="6" t="s">
        <v>7</v>
      </c>
      <c r="C35" s="6" t="s">
        <v>52</v>
      </c>
      <c r="D35" s="6" t="s">
        <v>165</v>
      </c>
      <c r="E35" s="13">
        <v>7</v>
      </c>
      <c r="F35" s="7">
        <v>7</v>
      </c>
      <c r="G35" s="11">
        <v>35</v>
      </c>
      <c r="H35" s="2">
        <v>5</v>
      </c>
      <c r="I35" s="11">
        <v>26</v>
      </c>
      <c r="J35" s="11">
        <v>6</v>
      </c>
      <c r="K35" s="24">
        <v>17</v>
      </c>
      <c r="L35" s="26">
        <v>2.33</v>
      </c>
      <c r="M35" s="11">
        <v>0.24</v>
      </c>
      <c r="N35" s="11">
        <v>2.5099999999999998</v>
      </c>
      <c r="O35" s="11">
        <v>2.65</v>
      </c>
      <c r="P35" s="11">
        <v>975.08</v>
      </c>
      <c r="Q35" s="11">
        <v>7.33</v>
      </c>
      <c r="R35" s="11">
        <v>969.62</v>
      </c>
      <c r="S35" s="27">
        <v>965.55</v>
      </c>
      <c r="T35" s="25">
        <v>3.04</v>
      </c>
      <c r="U35" s="138">
        <v>0.27</v>
      </c>
      <c r="V35" s="138">
        <v>3.15</v>
      </c>
      <c r="W35" s="138">
        <v>3.52</v>
      </c>
      <c r="X35" s="4">
        <v>953.65</v>
      </c>
      <c r="Y35" s="4">
        <v>7.97</v>
      </c>
      <c r="Z35" s="4">
        <v>950.5</v>
      </c>
      <c r="AA35" s="32">
        <v>939.39</v>
      </c>
    </row>
    <row r="36" spans="1:27" ht="18" customHeight="1">
      <c r="A36" s="31" t="s">
        <v>124</v>
      </c>
      <c r="B36" s="6" t="s">
        <v>8</v>
      </c>
      <c r="C36" s="6" t="s">
        <v>54</v>
      </c>
      <c r="D36" s="6" t="s">
        <v>165</v>
      </c>
      <c r="E36" s="13">
        <v>6</v>
      </c>
      <c r="F36" s="7">
        <v>6</v>
      </c>
      <c r="G36" s="11">
        <v>52</v>
      </c>
      <c r="H36" s="2">
        <v>8.67</v>
      </c>
      <c r="I36" s="11">
        <v>26</v>
      </c>
      <c r="J36" s="11">
        <v>6</v>
      </c>
      <c r="K36" s="24">
        <v>9</v>
      </c>
      <c r="L36" s="26">
        <v>3.19</v>
      </c>
      <c r="M36" s="11">
        <v>0.49</v>
      </c>
      <c r="N36" s="11">
        <v>3.54</v>
      </c>
      <c r="O36" s="11">
        <v>3.72</v>
      </c>
      <c r="P36" s="11">
        <v>948.89</v>
      </c>
      <c r="Q36" s="11">
        <v>14.7</v>
      </c>
      <c r="R36" s="11">
        <v>938.37</v>
      </c>
      <c r="S36" s="27">
        <v>933.53</v>
      </c>
      <c r="T36" s="25">
        <v>3.39</v>
      </c>
      <c r="U36" s="138">
        <v>0.65</v>
      </c>
      <c r="V36" s="138">
        <v>3.9</v>
      </c>
      <c r="W36" s="138">
        <v>4.0599999999999996</v>
      </c>
      <c r="X36" s="4">
        <v>942.65</v>
      </c>
      <c r="Y36" s="4">
        <v>19.46</v>
      </c>
      <c r="Z36" s="4">
        <v>926.42</v>
      </c>
      <c r="AA36" s="32">
        <v>923.07</v>
      </c>
    </row>
    <row r="37" spans="1:27" ht="18" customHeight="1">
      <c r="A37" s="31" t="s">
        <v>124</v>
      </c>
      <c r="B37" s="6" t="s">
        <v>8</v>
      </c>
      <c r="C37" s="6" t="s">
        <v>55</v>
      </c>
      <c r="D37" s="6" t="s">
        <v>165</v>
      </c>
      <c r="E37" s="13">
        <v>6</v>
      </c>
      <c r="F37" s="7">
        <v>7</v>
      </c>
      <c r="G37" s="11">
        <v>45</v>
      </c>
      <c r="H37" s="2">
        <v>6.43</v>
      </c>
      <c r="I37" s="11">
        <v>25</v>
      </c>
      <c r="J37" s="11">
        <v>7</v>
      </c>
      <c r="K37" s="24">
        <v>11</v>
      </c>
      <c r="L37" s="26">
        <v>2.74</v>
      </c>
      <c r="M37" s="11">
        <v>0.3</v>
      </c>
      <c r="N37" s="11">
        <v>2.94</v>
      </c>
      <c r="O37" s="11">
        <v>3.17</v>
      </c>
      <c r="P37" s="11">
        <v>962.8</v>
      </c>
      <c r="Q37" s="11">
        <v>9.01</v>
      </c>
      <c r="R37" s="11">
        <v>956.85</v>
      </c>
      <c r="S37" s="27">
        <v>949.91</v>
      </c>
      <c r="T37" s="25">
        <v>3.41</v>
      </c>
      <c r="U37" s="138">
        <v>0.36</v>
      </c>
      <c r="V37" s="138">
        <v>3.63</v>
      </c>
      <c r="W37" s="138">
        <v>3.95</v>
      </c>
      <c r="X37" s="4">
        <v>942.3</v>
      </c>
      <c r="Y37" s="4">
        <v>10.75</v>
      </c>
      <c r="Z37" s="4">
        <v>935.38</v>
      </c>
      <c r="AA37" s="32">
        <v>926.42</v>
      </c>
    </row>
    <row r="38" spans="1:27" ht="18" customHeight="1">
      <c r="A38" s="31" t="s">
        <v>124</v>
      </c>
      <c r="B38" s="6" t="s">
        <v>8</v>
      </c>
      <c r="C38" s="6" t="s">
        <v>56</v>
      </c>
      <c r="D38" s="6" t="s">
        <v>165</v>
      </c>
      <c r="E38" s="13">
        <v>15</v>
      </c>
      <c r="F38" s="7">
        <v>17</v>
      </c>
      <c r="G38" s="11">
        <v>65</v>
      </c>
      <c r="H38" s="2">
        <v>3.82</v>
      </c>
      <c r="I38" s="11">
        <v>34</v>
      </c>
      <c r="J38" s="11">
        <v>17</v>
      </c>
      <c r="K38" s="24">
        <v>14</v>
      </c>
      <c r="L38" s="26">
        <v>3.51</v>
      </c>
      <c r="M38" s="11">
        <v>0.3</v>
      </c>
      <c r="N38" s="11">
        <v>3.7</v>
      </c>
      <c r="O38" s="11">
        <v>4.0999999999999996</v>
      </c>
      <c r="P38" s="11">
        <v>938.9</v>
      </c>
      <c r="Q38" s="11">
        <v>9.27</v>
      </c>
      <c r="R38" s="11">
        <v>931.69</v>
      </c>
      <c r="S38" s="27">
        <v>920.37</v>
      </c>
      <c r="T38" s="25">
        <v>4.45</v>
      </c>
      <c r="U38" s="138">
        <v>0.89</v>
      </c>
      <c r="V38" s="138">
        <v>5.05</v>
      </c>
      <c r="W38" s="138">
        <v>6.24</v>
      </c>
      <c r="X38" s="4">
        <v>908.05</v>
      </c>
      <c r="Y38" s="4">
        <v>29.84</v>
      </c>
      <c r="Z38" s="4">
        <v>889.46</v>
      </c>
      <c r="AA38" s="32">
        <v>841.13</v>
      </c>
    </row>
    <row r="39" spans="1:27" ht="18" customHeight="1">
      <c r="A39" s="31" t="s">
        <v>124</v>
      </c>
      <c r="B39" s="6" t="s">
        <v>8</v>
      </c>
      <c r="C39" s="6" t="s">
        <v>57</v>
      </c>
      <c r="D39" s="6" t="s">
        <v>165</v>
      </c>
      <c r="E39" s="13">
        <v>6</v>
      </c>
      <c r="F39" s="7">
        <v>6</v>
      </c>
      <c r="G39" s="11">
        <v>41</v>
      </c>
      <c r="H39" s="2">
        <v>6.83</v>
      </c>
      <c r="I39" s="11">
        <v>22</v>
      </c>
      <c r="J39" s="11">
        <v>6</v>
      </c>
      <c r="K39" s="24">
        <v>8</v>
      </c>
      <c r="L39" s="26">
        <v>3.12</v>
      </c>
      <c r="M39" s="11">
        <v>0.17</v>
      </c>
      <c r="N39" s="11">
        <v>3.28</v>
      </c>
      <c r="O39" s="11">
        <v>3.33</v>
      </c>
      <c r="P39" s="11">
        <v>951.24</v>
      </c>
      <c r="Q39" s="11">
        <v>4.92</v>
      </c>
      <c r="R39" s="11">
        <v>946.58</v>
      </c>
      <c r="S39" s="27">
        <v>945.2</v>
      </c>
      <c r="T39" s="25">
        <v>3.69</v>
      </c>
      <c r="U39" s="138">
        <v>0.32</v>
      </c>
      <c r="V39" s="138">
        <v>3.96</v>
      </c>
      <c r="W39" s="138">
        <v>4.1399999999999997</v>
      </c>
      <c r="X39" s="4">
        <v>933.9</v>
      </c>
      <c r="Y39" s="4">
        <v>9.94</v>
      </c>
      <c r="Z39" s="4">
        <v>924.72</v>
      </c>
      <c r="AA39" s="32">
        <v>920.79</v>
      </c>
    </row>
    <row r="40" spans="1:27" ht="18" customHeight="1">
      <c r="A40" s="31" t="s">
        <v>124</v>
      </c>
      <c r="B40" s="6" t="s">
        <v>8</v>
      </c>
      <c r="C40" s="6" t="s">
        <v>58</v>
      </c>
      <c r="D40" s="6" t="s">
        <v>165</v>
      </c>
      <c r="E40" s="13">
        <v>6</v>
      </c>
      <c r="F40" s="7">
        <v>7</v>
      </c>
      <c r="G40" s="11">
        <v>35</v>
      </c>
      <c r="H40" s="2">
        <v>5</v>
      </c>
      <c r="I40" s="11">
        <v>20</v>
      </c>
      <c r="J40" s="11">
        <v>7</v>
      </c>
      <c r="K40" s="24">
        <v>5</v>
      </c>
      <c r="L40" s="26">
        <v>3.11</v>
      </c>
      <c r="M40" s="11">
        <v>0.49</v>
      </c>
      <c r="N40" s="11">
        <v>3.36</v>
      </c>
      <c r="O40" s="11">
        <v>3.4</v>
      </c>
      <c r="P40" s="11">
        <v>951.55</v>
      </c>
      <c r="Q40" s="11">
        <v>14.39</v>
      </c>
      <c r="R40" s="11">
        <v>944.26</v>
      </c>
      <c r="S40" s="27">
        <v>942.94</v>
      </c>
      <c r="T40" s="25">
        <v>3.56</v>
      </c>
      <c r="U40" s="138">
        <v>0.17</v>
      </c>
      <c r="V40" s="138">
        <v>3.72</v>
      </c>
      <c r="W40" s="138">
        <v>3.75</v>
      </c>
      <c r="X40" s="4">
        <v>938.32</v>
      </c>
      <c r="Y40" s="4">
        <v>4.97</v>
      </c>
      <c r="Z40" s="4">
        <v>933.43</v>
      </c>
      <c r="AA40" s="32">
        <v>932.64</v>
      </c>
    </row>
    <row r="41" spans="1:27" ht="18" customHeight="1">
      <c r="A41" s="31" t="s">
        <v>124</v>
      </c>
      <c r="B41" s="6" t="s">
        <v>8</v>
      </c>
      <c r="C41" s="6" t="s">
        <v>59</v>
      </c>
      <c r="D41" s="6" t="s">
        <v>165</v>
      </c>
      <c r="E41" s="13">
        <v>14</v>
      </c>
      <c r="F41" s="7">
        <v>16</v>
      </c>
      <c r="G41" s="11">
        <v>76</v>
      </c>
      <c r="H41" s="2">
        <v>4.75</v>
      </c>
      <c r="I41" s="11">
        <v>44</v>
      </c>
      <c r="J41" s="11">
        <v>14</v>
      </c>
      <c r="K41" s="24">
        <v>25</v>
      </c>
      <c r="L41" s="26">
        <v>2.75</v>
      </c>
      <c r="M41" s="11">
        <v>0.23</v>
      </c>
      <c r="N41" s="11">
        <v>2.96</v>
      </c>
      <c r="O41" s="11">
        <v>3.02</v>
      </c>
      <c r="P41" s="11">
        <v>962.1</v>
      </c>
      <c r="Q41" s="11">
        <v>7.21</v>
      </c>
      <c r="R41" s="11">
        <v>956.09</v>
      </c>
      <c r="S41" s="27">
        <v>954</v>
      </c>
      <c r="T41" s="25">
        <v>4.08</v>
      </c>
      <c r="U41" s="138">
        <v>1.06</v>
      </c>
      <c r="V41" s="138">
        <v>4.1500000000000004</v>
      </c>
      <c r="W41" s="138">
        <v>7.09</v>
      </c>
      <c r="X41" s="4">
        <v>914.47</v>
      </c>
      <c r="Y41" s="4">
        <v>54.92</v>
      </c>
      <c r="Z41" s="4">
        <v>918.64</v>
      </c>
      <c r="AA41" s="32">
        <v>729.67</v>
      </c>
    </row>
    <row r="42" spans="1:27" ht="18" customHeight="1">
      <c r="A42" s="31" t="s">
        <v>124</v>
      </c>
      <c r="B42" s="6" t="s">
        <v>9</v>
      </c>
      <c r="C42" s="6" t="s">
        <v>60</v>
      </c>
      <c r="D42" s="6" t="s">
        <v>165</v>
      </c>
      <c r="E42" s="13">
        <v>11</v>
      </c>
      <c r="F42" s="7">
        <v>13</v>
      </c>
      <c r="G42" s="11">
        <v>109</v>
      </c>
      <c r="H42" s="2">
        <v>8.3800000000000008</v>
      </c>
      <c r="I42" s="11">
        <v>67</v>
      </c>
      <c r="J42" s="11">
        <v>13</v>
      </c>
      <c r="K42" s="24">
        <v>18</v>
      </c>
      <c r="L42" s="26">
        <v>4.1500000000000004</v>
      </c>
      <c r="M42" s="11">
        <v>0.2</v>
      </c>
      <c r="N42" s="11">
        <v>4.29</v>
      </c>
      <c r="O42" s="11">
        <v>4.38</v>
      </c>
      <c r="P42" s="11">
        <v>920.2</v>
      </c>
      <c r="Q42" s="11">
        <v>5.41</v>
      </c>
      <c r="R42" s="11">
        <v>916.35</v>
      </c>
      <c r="S42" s="27">
        <v>913.75</v>
      </c>
      <c r="T42" s="25">
        <v>4.4800000000000004</v>
      </c>
      <c r="U42" s="138">
        <v>0.3</v>
      </c>
      <c r="V42" s="138">
        <v>4.67</v>
      </c>
      <c r="W42" s="138">
        <v>4.7300000000000004</v>
      </c>
      <c r="X42" s="4">
        <v>909.99</v>
      </c>
      <c r="Y42" s="4">
        <v>8.93</v>
      </c>
      <c r="Z42" s="4">
        <v>904.47</v>
      </c>
      <c r="AA42" s="32">
        <v>903.24</v>
      </c>
    </row>
    <row r="43" spans="1:27" ht="18" customHeight="1">
      <c r="A43" s="31" t="s">
        <v>124</v>
      </c>
      <c r="B43" s="6" t="s">
        <v>9</v>
      </c>
      <c r="C43" s="6" t="s">
        <v>61</v>
      </c>
      <c r="D43" s="6" t="s">
        <v>165</v>
      </c>
      <c r="E43" s="13">
        <v>26</v>
      </c>
      <c r="F43" s="7">
        <v>27</v>
      </c>
      <c r="G43" s="11">
        <v>110</v>
      </c>
      <c r="H43" s="2">
        <v>4.07</v>
      </c>
      <c r="I43" s="11">
        <v>71</v>
      </c>
      <c r="J43" s="11">
        <v>27</v>
      </c>
      <c r="K43" s="24">
        <v>34</v>
      </c>
      <c r="L43" s="26">
        <v>3.37</v>
      </c>
      <c r="M43" s="11">
        <v>0.28000000000000003</v>
      </c>
      <c r="N43" s="11">
        <v>3.62</v>
      </c>
      <c r="O43" s="11">
        <v>3.71</v>
      </c>
      <c r="P43" s="11">
        <v>942.88</v>
      </c>
      <c r="Q43" s="11">
        <v>8.5</v>
      </c>
      <c r="R43" s="11">
        <v>935.64</v>
      </c>
      <c r="S43" s="27">
        <v>933.67</v>
      </c>
      <c r="T43" s="25">
        <v>3.94</v>
      </c>
      <c r="U43" s="138">
        <v>0.68</v>
      </c>
      <c r="V43" s="138">
        <v>3.95</v>
      </c>
      <c r="W43" s="138">
        <v>5.7</v>
      </c>
      <c r="X43" s="4">
        <v>925.58</v>
      </c>
      <c r="Y43" s="4">
        <v>20.64</v>
      </c>
      <c r="Z43" s="4">
        <v>924.68</v>
      </c>
      <c r="AA43" s="32">
        <v>871.89</v>
      </c>
    </row>
    <row r="44" spans="1:27" ht="18" customHeight="1">
      <c r="A44" s="31" t="s">
        <v>124</v>
      </c>
      <c r="B44" s="6" t="s">
        <v>9</v>
      </c>
      <c r="C44" s="6" t="s">
        <v>62</v>
      </c>
      <c r="D44" s="6" t="s">
        <v>165</v>
      </c>
      <c r="E44" s="13">
        <v>7</v>
      </c>
      <c r="F44" s="7">
        <v>7</v>
      </c>
      <c r="G44" s="11">
        <v>37</v>
      </c>
      <c r="H44" s="2">
        <v>5.29</v>
      </c>
      <c r="I44" s="11">
        <v>27</v>
      </c>
      <c r="J44" s="11">
        <v>7</v>
      </c>
      <c r="K44" s="24">
        <v>6</v>
      </c>
      <c r="L44" s="26">
        <v>3.36</v>
      </c>
      <c r="M44" s="11">
        <v>0.19</v>
      </c>
      <c r="N44" s="11">
        <v>3.52</v>
      </c>
      <c r="O44" s="11">
        <v>3.56</v>
      </c>
      <c r="P44" s="11">
        <v>943.78</v>
      </c>
      <c r="Q44" s="11">
        <v>5.5</v>
      </c>
      <c r="R44" s="11">
        <v>938.98</v>
      </c>
      <c r="S44" s="27">
        <v>937.73</v>
      </c>
      <c r="T44" s="25">
        <v>3.53</v>
      </c>
      <c r="U44" s="138">
        <v>0.27</v>
      </c>
      <c r="V44" s="138">
        <v>3.7</v>
      </c>
      <c r="W44" s="138">
        <v>3.87</v>
      </c>
      <c r="X44" s="4">
        <v>937.75</v>
      </c>
      <c r="Y44" s="4">
        <v>8.35</v>
      </c>
      <c r="Z44" s="4">
        <v>930.9</v>
      </c>
      <c r="AA44" s="32">
        <v>928.93</v>
      </c>
    </row>
    <row r="45" spans="1:27" ht="18" customHeight="1">
      <c r="A45" s="31" t="s">
        <v>124</v>
      </c>
      <c r="B45" s="6" t="s">
        <v>10</v>
      </c>
      <c r="C45" s="6" t="s">
        <v>63</v>
      </c>
      <c r="D45" s="6" t="s">
        <v>165</v>
      </c>
      <c r="E45" s="13">
        <v>15</v>
      </c>
      <c r="F45" s="7">
        <v>15</v>
      </c>
      <c r="G45" s="11">
        <v>293</v>
      </c>
      <c r="H45" s="2">
        <v>19.53</v>
      </c>
      <c r="I45" s="11">
        <v>137</v>
      </c>
      <c r="J45" s="11">
        <v>15</v>
      </c>
      <c r="K45" s="24">
        <v>30</v>
      </c>
      <c r="L45" s="26">
        <v>1.1599999999999999</v>
      </c>
      <c r="M45" s="11">
        <v>0.04</v>
      </c>
      <c r="N45" s="11">
        <v>1.19</v>
      </c>
      <c r="O45" s="11">
        <v>1.2</v>
      </c>
      <c r="P45" s="11">
        <v>1010.05</v>
      </c>
      <c r="Q45" s="11">
        <v>1.27</v>
      </c>
      <c r="R45" s="11">
        <v>1009.3</v>
      </c>
      <c r="S45" s="27">
        <v>1009</v>
      </c>
      <c r="T45" s="25">
        <v>1.23</v>
      </c>
      <c r="U45" s="138">
        <v>0.06</v>
      </c>
      <c r="V45" s="138">
        <v>1.28</v>
      </c>
      <c r="W45" s="138">
        <v>1.32</v>
      </c>
      <c r="X45" s="4">
        <v>1008.05</v>
      </c>
      <c r="Y45" s="4">
        <v>1.79</v>
      </c>
      <c r="Z45" s="4">
        <v>1006.47</v>
      </c>
      <c r="AA45" s="32">
        <v>1005.41</v>
      </c>
    </row>
    <row r="46" spans="1:27" ht="18" customHeight="1">
      <c r="A46" s="31" t="s">
        <v>124</v>
      </c>
      <c r="B46" s="6" t="s">
        <v>11</v>
      </c>
      <c r="C46" s="6" t="s">
        <v>64</v>
      </c>
      <c r="D46" s="6" t="s">
        <v>165</v>
      </c>
      <c r="E46" s="13">
        <v>13</v>
      </c>
      <c r="F46" s="7">
        <v>15</v>
      </c>
      <c r="G46" s="11">
        <v>207</v>
      </c>
      <c r="H46" s="2">
        <v>13.8</v>
      </c>
      <c r="I46" s="11">
        <v>90</v>
      </c>
      <c r="J46" s="11">
        <v>15</v>
      </c>
      <c r="K46" s="24">
        <v>27</v>
      </c>
      <c r="L46" s="26">
        <v>1.0900000000000001</v>
      </c>
      <c r="M46" s="11">
        <v>0.04</v>
      </c>
      <c r="N46" s="11">
        <v>1.1200000000000001</v>
      </c>
      <c r="O46" s="11">
        <v>1.1399999999999999</v>
      </c>
      <c r="P46" s="11">
        <v>1012.22</v>
      </c>
      <c r="Q46" s="11">
        <v>1.29</v>
      </c>
      <c r="R46" s="11">
        <v>1011.26</v>
      </c>
      <c r="S46" s="27">
        <v>1010.84</v>
      </c>
      <c r="T46" s="25">
        <v>1.18</v>
      </c>
      <c r="U46" s="138">
        <v>0.03</v>
      </c>
      <c r="V46" s="138">
        <v>1.2</v>
      </c>
      <c r="W46" s="138">
        <v>1.21</v>
      </c>
      <c r="X46" s="4">
        <v>1009.65</v>
      </c>
      <c r="Y46" s="4">
        <v>0.92</v>
      </c>
      <c r="Z46" s="4">
        <v>1008.92</v>
      </c>
      <c r="AA46" s="32">
        <v>1008.64</v>
      </c>
    </row>
    <row r="47" spans="1:27" ht="18" customHeight="1">
      <c r="A47" s="31" t="s">
        <v>124</v>
      </c>
      <c r="B47" s="6" t="s">
        <v>12</v>
      </c>
      <c r="C47" s="6" t="s">
        <v>65</v>
      </c>
      <c r="D47" s="6" t="s">
        <v>165</v>
      </c>
      <c r="E47" s="13">
        <v>10</v>
      </c>
      <c r="F47" s="7">
        <v>10</v>
      </c>
      <c r="G47" s="11">
        <v>138</v>
      </c>
      <c r="H47" s="2">
        <v>13.8</v>
      </c>
      <c r="I47" s="11">
        <v>57</v>
      </c>
      <c r="J47" s="11">
        <v>10</v>
      </c>
      <c r="K47" s="24">
        <v>25</v>
      </c>
      <c r="L47" s="26">
        <v>1.03</v>
      </c>
      <c r="M47" s="11">
        <v>0.01</v>
      </c>
      <c r="N47" s="11">
        <v>1.04</v>
      </c>
      <c r="O47" s="11">
        <v>1.04</v>
      </c>
      <c r="P47" s="11">
        <v>1014.15</v>
      </c>
      <c r="Q47" s="11">
        <v>0.36</v>
      </c>
      <c r="R47" s="11">
        <v>1013.84</v>
      </c>
      <c r="S47" s="27">
        <v>1013.78</v>
      </c>
      <c r="T47" s="25">
        <v>1.08</v>
      </c>
      <c r="U47" s="138">
        <v>0.03</v>
      </c>
      <c r="V47" s="138">
        <v>1.1000000000000001</v>
      </c>
      <c r="W47" s="138">
        <v>1.1200000000000001</v>
      </c>
      <c r="X47" s="4">
        <v>1012.71</v>
      </c>
      <c r="Y47" s="4">
        <v>0.93</v>
      </c>
      <c r="Z47" s="4">
        <v>1012.03</v>
      </c>
      <c r="AA47" s="32">
        <v>1011.32</v>
      </c>
    </row>
    <row r="48" spans="1:27" ht="18" customHeight="1">
      <c r="A48" s="31" t="s">
        <v>124</v>
      </c>
      <c r="B48" s="6" t="s">
        <v>13</v>
      </c>
      <c r="C48" s="6" t="s">
        <v>66</v>
      </c>
      <c r="D48" s="6" t="s">
        <v>165</v>
      </c>
      <c r="E48" s="13">
        <v>7</v>
      </c>
      <c r="F48" s="7">
        <v>7</v>
      </c>
      <c r="G48" s="11">
        <v>28</v>
      </c>
      <c r="H48" s="2">
        <v>4</v>
      </c>
      <c r="I48" s="11">
        <v>20</v>
      </c>
      <c r="J48" s="11">
        <v>5</v>
      </c>
      <c r="K48" s="24">
        <v>4</v>
      </c>
      <c r="L48" s="26">
        <v>3.18</v>
      </c>
      <c r="M48" s="11">
        <v>0.3</v>
      </c>
      <c r="N48" s="11">
        <v>3.39</v>
      </c>
      <c r="O48" s="11">
        <v>3.47</v>
      </c>
      <c r="P48" s="11">
        <v>949.2</v>
      </c>
      <c r="Q48" s="11">
        <v>9.06</v>
      </c>
      <c r="R48" s="11">
        <v>942.61</v>
      </c>
      <c r="S48" s="27">
        <v>940.92</v>
      </c>
      <c r="T48" s="25">
        <v>3.41</v>
      </c>
      <c r="U48" s="138">
        <v>0.17</v>
      </c>
      <c r="V48" s="138">
        <v>3.57</v>
      </c>
      <c r="W48" s="138">
        <v>3.61</v>
      </c>
      <c r="X48" s="4">
        <v>942.47</v>
      </c>
      <c r="Y48" s="4">
        <v>4.99</v>
      </c>
      <c r="Z48" s="4">
        <v>938.03</v>
      </c>
      <c r="AA48" s="32">
        <v>936.83</v>
      </c>
    </row>
    <row r="49" spans="1:27" ht="18" customHeight="1">
      <c r="A49" s="31" t="s">
        <v>124</v>
      </c>
      <c r="B49" s="6" t="s">
        <v>13</v>
      </c>
      <c r="C49" s="6" t="s">
        <v>67</v>
      </c>
      <c r="D49" s="6" t="s">
        <v>165</v>
      </c>
      <c r="E49" s="13">
        <v>7</v>
      </c>
      <c r="F49" s="7">
        <v>7</v>
      </c>
      <c r="G49" s="11">
        <v>42</v>
      </c>
      <c r="H49" s="2">
        <v>6</v>
      </c>
      <c r="I49" s="11">
        <v>27</v>
      </c>
      <c r="J49" s="11">
        <v>7</v>
      </c>
      <c r="K49" s="24">
        <v>15</v>
      </c>
      <c r="L49" s="26">
        <v>3.33</v>
      </c>
      <c r="M49" s="11">
        <v>0.23</v>
      </c>
      <c r="N49" s="11">
        <v>3.49</v>
      </c>
      <c r="O49" s="11">
        <v>3.63</v>
      </c>
      <c r="P49" s="11">
        <v>944.71</v>
      </c>
      <c r="Q49" s="11">
        <v>7.02</v>
      </c>
      <c r="R49" s="11">
        <v>939.69</v>
      </c>
      <c r="S49" s="27">
        <v>936.25</v>
      </c>
      <c r="T49" s="25">
        <v>3.89</v>
      </c>
      <c r="U49" s="138">
        <v>0.4</v>
      </c>
      <c r="V49" s="138">
        <v>4.13</v>
      </c>
      <c r="W49" s="138">
        <v>4.4800000000000004</v>
      </c>
      <c r="X49" s="4">
        <v>926.88</v>
      </c>
      <c r="Y49" s="4">
        <v>13.79</v>
      </c>
      <c r="Z49" s="4">
        <v>921.15</v>
      </c>
      <c r="AA49" s="32">
        <v>902.74</v>
      </c>
    </row>
    <row r="50" spans="1:27" ht="18" customHeight="1">
      <c r="A50" s="31" t="s">
        <v>124</v>
      </c>
      <c r="B50" s="6" t="s">
        <v>13</v>
      </c>
      <c r="C50" s="6" t="s">
        <v>68</v>
      </c>
      <c r="D50" s="6" t="s">
        <v>165</v>
      </c>
      <c r="E50" s="13">
        <v>6</v>
      </c>
      <c r="F50" s="7">
        <v>7</v>
      </c>
      <c r="G50" s="11">
        <v>42</v>
      </c>
      <c r="H50" s="2">
        <v>6</v>
      </c>
      <c r="I50" s="11">
        <v>26</v>
      </c>
      <c r="J50" s="11">
        <v>7</v>
      </c>
      <c r="K50" s="24">
        <v>12</v>
      </c>
      <c r="L50" s="26">
        <v>3.75</v>
      </c>
      <c r="M50" s="11">
        <v>0.14000000000000001</v>
      </c>
      <c r="N50" s="11">
        <v>3.88</v>
      </c>
      <c r="O50" s="11">
        <v>3.89</v>
      </c>
      <c r="P50" s="11">
        <v>931.23</v>
      </c>
      <c r="Q50" s="11">
        <v>2.4900000000000002</v>
      </c>
      <c r="R50" s="11">
        <v>928.7</v>
      </c>
      <c r="S50" s="27">
        <v>928.33</v>
      </c>
      <c r="T50" s="25">
        <v>3.93</v>
      </c>
      <c r="U50" s="138">
        <v>0.23</v>
      </c>
      <c r="V50" s="138">
        <v>4.07</v>
      </c>
      <c r="W50" s="138">
        <v>4.16</v>
      </c>
      <c r="X50" s="4">
        <v>923.99</v>
      </c>
      <c r="Y50" s="4">
        <v>6.91</v>
      </c>
      <c r="Z50" s="4">
        <v>920.08</v>
      </c>
      <c r="AA50" s="32">
        <v>914.7</v>
      </c>
    </row>
    <row r="51" spans="1:27" ht="18" customHeight="1">
      <c r="A51" s="31" t="s">
        <v>124</v>
      </c>
      <c r="B51" s="6" t="s">
        <v>13</v>
      </c>
      <c r="C51" s="6" t="s">
        <v>69</v>
      </c>
      <c r="D51" s="6" t="s">
        <v>165</v>
      </c>
      <c r="E51" s="13">
        <v>14</v>
      </c>
      <c r="F51" s="7">
        <v>15</v>
      </c>
      <c r="G51" s="11">
        <v>67</v>
      </c>
      <c r="H51" s="2">
        <v>4.47</v>
      </c>
      <c r="I51" s="11">
        <v>52</v>
      </c>
      <c r="J51" s="11">
        <v>12</v>
      </c>
      <c r="K51" s="24">
        <v>21</v>
      </c>
      <c r="L51" s="26">
        <v>2.9</v>
      </c>
      <c r="M51" s="11">
        <v>0.31</v>
      </c>
      <c r="N51" s="11">
        <v>3.11</v>
      </c>
      <c r="O51" s="11">
        <v>3.3</v>
      </c>
      <c r="P51" s="11">
        <v>957.76</v>
      </c>
      <c r="Q51" s="11">
        <v>9.33</v>
      </c>
      <c r="R51" s="11">
        <v>951.06</v>
      </c>
      <c r="S51" s="27">
        <v>946.11</v>
      </c>
      <c r="T51" s="25">
        <v>3.26</v>
      </c>
      <c r="U51" s="138">
        <v>0.19</v>
      </c>
      <c r="V51" s="138">
        <v>3.37</v>
      </c>
      <c r="W51" s="138">
        <v>3.55</v>
      </c>
      <c r="X51" s="4">
        <v>946.96</v>
      </c>
      <c r="Y51" s="4">
        <v>5.78</v>
      </c>
      <c r="Z51" s="4">
        <v>943.86</v>
      </c>
      <c r="AA51" s="32">
        <v>938.43</v>
      </c>
    </row>
    <row r="52" spans="1:27" ht="18" customHeight="1">
      <c r="A52" s="31" t="s">
        <v>124</v>
      </c>
      <c r="B52" s="6" t="s">
        <v>14</v>
      </c>
      <c r="C52" s="6" t="s">
        <v>70</v>
      </c>
      <c r="D52" s="6" t="s">
        <v>165</v>
      </c>
      <c r="E52" s="13">
        <v>57</v>
      </c>
      <c r="F52" s="7">
        <v>55</v>
      </c>
      <c r="G52" s="11">
        <v>337</v>
      </c>
      <c r="H52" s="2">
        <v>6.13</v>
      </c>
      <c r="I52" s="11">
        <v>206</v>
      </c>
      <c r="J52" s="11">
        <v>51</v>
      </c>
      <c r="K52" s="24">
        <v>76</v>
      </c>
      <c r="L52" s="26">
        <v>3.46</v>
      </c>
      <c r="M52" s="11">
        <v>0.26</v>
      </c>
      <c r="N52" s="11">
        <v>3.65</v>
      </c>
      <c r="O52" s="11">
        <v>3.76</v>
      </c>
      <c r="P52" s="11">
        <v>940.67</v>
      </c>
      <c r="Q52" s="11">
        <v>7.79</v>
      </c>
      <c r="R52" s="11">
        <v>935.05</v>
      </c>
      <c r="S52" s="27">
        <v>932.27</v>
      </c>
      <c r="T52" s="25">
        <v>3.85</v>
      </c>
      <c r="U52" s="138">
        <v>0.22</v>
      </c>
      <c r="V52" s="138">
        <v>4.04</v>
      </c>
      <c r="W52" s="138">
        <v>4.16</v>
      </c>
      <c r="X52" s="4">
        <v>928.81</v>
      </c>
      <c r="Y52" s="4">
        <v>6.28</v>
      </c>
      <c r="Z52" s="4">
        <v>923.26</v>
      </c>
      <c r="AA52" s="32">
        <v>920.29</v>
      </c>
    </row>
    <row r="53" spans="1:27" ht="18" customHeight="1">
      <c r="A53" s="31" t="s">
        <v>124</v>
      </c>
      <c r="B53" s="6" t="s">
        <v>15</v>
      </c>
      <c r="C53" s="6" t="s">
        <v>159</v>
      </c>
      <c r="D53" s="6" t="s">
        <v>165</v>
      </c>
      <c r="E53" s="13">
        <v>4</v>
      </c>
      <c r="F53" s="7">
        <v>4</v>
      </c>
      <c r="G53" s="11">
        <v>30</v>
      </c>
      <c r="H53" s="2">
        <v>7.5</v>
      </c>
      <c r="I53" s="11">
        <v>14</v>
      </c>
      <c r="J53" s="11">
        <v>4</v>
      </c>
      <c r="K53" s="24">
        <v>4</v>
      </c>
      <c r="L53" s="26">
        <v>3.37</v>
      </c>
      <c r="M53" s="11">
        <v>0.46</v>
      </c>
      <c r="N53" s="11">
        <v>3.81</v>
      </c>
      <c r="O53" s="11">
        <v>3.84</v>
      </c>
      <c r="P53" s="11">
        <v>943.79</v>
      </c>
      <c r="Q53" s="11">
        <v>13.67</v>
      </c>
      <c r="R53" s="11">
        <v>930.58</v>
      </c>
      <c r="S53" s="27">
        <v>929.86</v>
      </c>
      <c r="T53" s="25">
        <v>3.84</v>
      </c>
      <c r="U53" s="138">
        <v>0.5</v>
      </c>
      <c r="V53" s="138">
        <v>4.2</v>
      </c>
      <c r="W53" s="138">
        <v>4.3600000000000003</v>
      </c>
      <c r="X53" s="4">
        <v>929.84</v>
      </c>
      <c r="Y53" s="4">
        <v>15.04</v>
      </c>
      <c r="Z53" s="4">
        <v>918.96</v>
      </c>
      <c r="AA53" s="32">
        <v>914.22</v>
      </c>
    </row>
    <row r="54" spans="1:27" ht="18" customHeight="1">
      <c r="A54" s="31" t="s">
        <v>124</v>
      </c>
      <c r="B54" s="6" t="s">
        <v>15</v>
      </c>
      <c r="C54" s="6" t="s">
        <v>71</v>
      </c>
      <c r="D54" s="6" t="s">
        <v>165</v>
      </c>
      <c r="E54" s="13">
        <v>6</v>
      </c>
      <c r="F54" s="7">
        <v>6</v>
      </c>
      <c r="G54" s="11">
        <v>26</v>
      </c>
      <c r="H54" s="2">
        <v>4.33</v>
      </c>
      <c r="I54" s="11">
        <v>14</v>
      </c>
      <c r="J54" s="11">
        <v>6</v>
      </c>
      <c r="K54" s="24">
        <v>1</v>
      </c>
      <c r="L54" s="26">
        <v>2.96</v>
      </c>
      <c r="M54" s="11">
        <v>0.72</v>
      </c>
      <c r="N54" s="11">
        <v>3.39</v>
      </c>
      <c r="O54" s="11">
        <v>3.47</v>
      </c>
      <c r="P54" s="11">
        <v>955.84</v>
      </c>
      <c r="Q54" s="11">
        <v>21.76</v>
      </c>
      <c r="R54" s="11">
        <v>942.52</v>
      </c>
      <c r="S54" s="27">
        <v>939.77</v>
      </c>
      <c r="T54" s="25">
        <v>3.13</v>
      </c>
      <c r="U54" s="138">
        <v>0.81</v>
      </c>
      <c r="V54" s="138">
        <v>3.45</v>
      </c>
      <c r="W54" s="138">
        <v>3.98</v>
      </c>
      <c r="X54" s="4">
        <v>950.73</v>
      </c>
      <c r="Y54" s="4">
        <v>24.51</v>
      </c>
      <c r="Z54" s="4">
        <v>940.28</v>
      </c>
      <c r="AA54" s="32">
        <v>925.49</v>
      </c>
    </row>
    <row r="55" spans="1:27" ht="18" customHeight="1">
      <c r="A55" s="31" t="s">
        <v>124</v>
      </c>
      <c r="B55" s="6" t="s">
        <v>15</v>
      </c>
      <c r="C55" s="6" t="s">
        <v>72</v>
      </c>
      <c r="D55" s="6" t="s">
        <v>165</v>
      </c>
      <c r="E55" s="13">
        <v>7</v>
      </c>
      <c r="F55" s="7">
        <v>7</v>
      </c>
      <c r="G55" s="11">
        <v>44</v>
      </c>
      <c r="H55" s="2">
        <v>6.29</v>
      </c>
      <c r="I55" s="11">
        <v>25</v>
      </c>
      <c r="J55" s="11">
        <v>7</v>
      </c>
      <c r="K55" s="24">
        <v>8</v>
      </c>
      <c r="L55" s="26">
        <v>3.56</v>
      </c>
      <c r="M55" s="11">
        <v>0.17</v>
      </c>
      <c r="N55" s="11">
        <v>3.68</v>
      </c>
      <c r="O55" s="11">
        <v>3.76</v>
      </c>
      <c r="P55" s="11">
        <v>937.74</v>
      </c>
      <c r="Q55" s="11">
        <v>5.5</v>
      </c>
      <c r="R55" s="11">
        <v>933.2</v>
      </c>
      <c r="S55" s="27">
        <v>932.28</v>
      </c>
      <c r="T55" s="25">
        <v>3.85</v>
      </c>
      <c r="U55" s="138">
        <v>0.23</v>
      </c>
      <c r="V55" s="138">
        <v>4</v>
      </c>
      <c r="W55" s="138">
        <v>4.0999999999999996</v>
      </c>
      <c r="X55" s="4">
        <v>928</v>
      </c>
      <c r="Y55" s="4">
        <v>7.1</v>
      </c>
      <c r="Z55" s="4">
        <v>923.27</v>
      </c>
      <c r="AA55" s="32">
        <v>921.87</v>
      </c>
    </row>
    <row r="56" spans="1:27" ht="18" customHeight="1">
      <c r="A56" s="31" t="s">
        <v>124</v>
      </c>
      <c r="B56" s="6" t="s">
        <v>15</v>
      </c>
      <c r="C56" s="6" t="s">
        <v>73</v>
      </c>
      <c r="D56" s="6" t="s">
        <v>165</v>
      </c>
      <c r="E56" s="13">
        <v>12</v>
      </c>
      <c r="F56" s="7">
        <v>12</v>
      </c>
      <c r="G56" s="11">
        <v>70</v>
      </c>
      <c r="H56" s="2">
        <v>5.83</v>
      </c>
      <c r="I56" s="11">
        <v>40</v>
      </c>
      <c r="J56" s="11">
        <v>12</v>
      </c>
      <c r="K56" s="24">
        <v>21</v>
      </c>
      <c r="L56" s="26">
        <v>3.92</v>
      </c>
      <c r="M56" s="11">
        <v>0.3</v>
      </c>
      <c r="N56" s="11">
        <v>4.2</v>
      </c>
      <c r="O56" s="11">
        <v>4.28</v>
      </c>
      <c r="P56" s="11">
        <v>927.18</v>
      </c>
      <c r="Q56" s="11">
        <v>9.2799999999999994</v>
      </c>
      <c r="R56" s="11">
        <v>917.51</v>
      </c>
      <c r="S56" s="27">
        <v>916.77</v>
      </c>
      <c r="T56" s="25">
        <v>4.51</v>
      </c>
      <c r="U56" s="138">
        <v>0.28000000000000003</v>
      </c>
      <c r="V56" s="138">
        <v>4.58</v>
      </c>
      <c r="W56" s="138">
        <v>5.14</v>
      </c>
      <c r="X56" s="4">
        <v>908.46</v>
      </c>
      <c r="Y56" s="4">
        <v>8.9</v>
      </c>
      <c r="Z56" s="4">
        <v>905.07</v>
      </c>
      <c r="AA56" s="32">
        <v>890.88</v>
      </c>
    </row>
    <row r="57" spans="1:27" ht="18" customHeight="1">
      <c r="A57" s="31" t="s">
        <v>124</v>
      </c>
      <c r="B57" s="6" t="s">
        <v>15</v>
      </c>
      <c r="C57" s="6" t="s">
        <v>74</v>
      </c>
      <c r="D57" s="6" t="s">
        <v>165</v>
      </c>
      <c r="E57" s="13">
        <v>16</v>
      </c>
      <c r="F57" s="7">
        <v>17</v>
      </c>
      <c r="G57" s="11">
        <v>74</v>
      </c>
      <c r="H57" s="2">
        <v>4.3499999999999996</v>
      </c>
      <c r="I57" s="11">
        <v>47</v>
      </c>
      <c r="J57" s="11">
        <v>17</v>
      </c>
      <c r="K57" s="24">
        <v>14</v>
      </c>
      <c r="L57" s="26">
        <v>3.49</v>
      </c>
      <c r="M57" s="11">
        <v>0.23</v>
      </c>
      <c r="N57" s="11">
        <v>3.69</v>
      </c>
      <c r="O57" s="11">
        <v>3.78</v>
      </c>
      <c r="P57" s="11">
        <v>940.2</v>
      </c>
      <c r="Q57" s="11">
        <v>6.89</v>
      </c>
      <c r="R57" s="11">
        <v>934.23</v>
      </c>
      <c r="S57" s="27">
        <v>931.67</v>
      </c>
      <c r="T57" s="25">
        <v>3.64</v>
      </c>
      <c r="U57" s="138">
        <v>0.31</v>
      </c>
      <c r="V57" s="138">
        <v>3.86</v>
      </c>
      <c r="W57" s="138">
        <v>4.0199999999999996</v>
      </c>
      <c r="X57" s="4">
        <v>935.48</v>
      </c>
      <c r="Y57" s="4">
        <v>9.36</v>
      </c>
      <c r="Z57" s="4">
        <v>929.08</v>
      </c>
      <c r="AA57" s="32">
        <v>924.39</v>
      </c>
    </row>
    <row r="58" spans="1:27" ht="18" customHeight="1">
      <c r="A58" s="31" t="s">
        <v>124</v>
      </c>
      <c r="B58" s="6" t="s">
        <v>16</v>
      </c>
      <c r="C58" s="6" t="s">
        <v>79</v>
      </c>
      <c r="D58" s="6" t="s">
        <v>165</v>
      </c>
      <c r="E58" s="13">
        <v>6</v>
      </c>
      <c r="F58" s="7">
        <v>6</v>
      </c>
      <c r="G58" s="11">
        <v>34</v>
      </c>
      <c r="H58" s="2">
        <v>5.67</v>
      </c>
      <c r="I58" s="11">
        <v>13</v>
      </c>
      <c r="J58" s="11">
        <v>6</v>
      </c>
      <c r="K58" s="24">
        <v>1</v>
      </c>
      <c r="L58" s="26">
        <v>4.43</v>
      </c>
      <c r="M58" s="11">
        <v>0.32</v>
      </c>
      <c r="N58" s="11">
        <v>4.54</v>
      </c>
      <c r="O58" s="11">
        <v>4.91</v>
      </c>
      <c r="P58" s="11">
        <v>910.66</v>
      </c>
      <c r="Q58" s="11">
        <v>9.76</v>
      </c>
      <c r="R58" s="11">
        <v>906.72</v>
      </c>
      <c r="S58" s="27">
        <v>897.7</v>
      </c>
      <c r="T58" s="25">
        <v>4.4400000000000004</v>
      </c>
      <c r="U58" s="138">
        <v>0.33</v>
      </c>
      <c r="V58" s="138">
        <v>4.54</v>
      </c>
      <c r="W58" s="138">
        <v>4.97</v>
      </c>
      <c r="X58" s="4">
        <v>910.03</v>
      </c>
      <c r="Y58" s="4">
        <v>10.66</v>
      </c>
      <c r="Z58" s="4">
        <v>906.72</v>
      </c>
      <c r="AA58" s="32">
        <v>893.91</v>
      </c>
    </row>
    <row r="59" spans="1:27" ht="18" customHeight="1">
      <c r="A59" s="31" t="s">
        <v>124</v>
      </c>
      <c r="B59" s="6" t="s">
        <v>16</v>
      </c>
      <c r="C59" s="6" t="s">
        <v>75</v>
      </c>
      <c r="D59" s="6" t="s">
        <v>165</v>
      </c>
      <c r="E59" s="13">
        <v>22</v>
      </c>
      <c r="F59" s="7">
        <v>22</v>
      </c>
      <c r="G59" s="11">
        <v>101</v>
      </c>
      <c r="H59" s="2">
        <v>4.59</v>
      </c>
      <c r="I59" s="11">
        <v>66</v>
      </c>
      <c r="J59" s="11">
        <v>21</v>
      </c>
      <c r="K59" s="24">
        <v>37</v>
      </c>
      <c r="L59" s="26">
        <v>3.04</v>
      </c>
      <c r="M59" s="11">
        <v>0.17</v>
      </c>
      <c r="N59" s="11">
        <v>3.16</v>
      </c>
      <c r="O59" s="11">
        <v>3.28</v>
      </c>
      <c r="P59" s="11">
        <v>953.22</v>
      </c>
      <c r="Q59" s="11">
        <v>5.33</v>
      </c>
      <c r="R59" s="11">
        <v>948.74</v>
      </c>
      <c r="S59" s="27">
        <v>946.52</v>
      </c>
      <c r="T59" s="25">
        <v>3.83</v>
      </c>
      <c r="U59" s="138">
        <v>0.52</v>
      </c>
      <c r="V59" s="138">
        <v>4.2699999999999996</v>
      </c>
      <c r="W59" s="138">
        <v>4.84</v>
      </c>
      <c r="X59" s="4">
        <v>928.73</v>
      </c>
      <c r="Y59" s="4">
        <v>16.21</v>
      </c>
      <c r="Z59" s="4">
        <v>915.81</v>
      </c>
      <c r="AA59" s="32">
        <v>897.95</v>
      </c>
    </row>
    <row r="60" spans="1:27" ht="18" customHeight="1">
      <c r="A60" s="31" t="s">
        <v>124</v>
      </c>
      <c r="B60" s="6" t="s">
        <v>16</v>
      </c>
      <c r="C60" s="6" t="s">
        <v>76</v>
      </c>
      <c r="D60" s="6" t="s">
        <v>165</v>
      </c>
      <c r="E60" s="13">
        <v>12</v>
      </c>
      <c r="F60" s="7">
        <v>12</v>
      </c>
      <c r="G60" s="11">
        <v>73</v>
      </c>
      <c r="H60" s="2">
        <v>6.08</v>
      </c>
      <c r="I60" s="11">
        <v>47</v>
      </c>
      <c r="J60" s="11">
        <v>12</v>
      </c>
      <c r="K60" s="24">
        <v>28</v>
      </c>
      <c r="L60" s="26">
        <v>3.14</v>
      </c>
      <c r="M60" s="11">
        <v>0.25</v>
      </c>
      <c r="N60" s="11">
        <v>3.31</v>
      </c>
      <c r="O60" s="11">
        <v>3.36</v>
      </c>
      <c r="P60" s="11">
        <v>950.66</v>
      </c>
      <c r="Q60" s="11">
        <v>7.2</v>
      </c>
      <c r="R60" s="11">
        <v>945.82</v>
      </c>
      <c r="S60" s="27">
        <v>944.31</v>
      </c>
      <c r="T60" s="25">
        <v>3.51</v>
      </c>
      <c r="U60" s="138">
        <v>0.37</v>
      </c>
      <c r="V60" s="138">
        <v>3.74</v>
      </c>
      <c r="W60" s="138">
        <v>3.84</v>
      </c>
      <c r="X60" s="4">
        <v>938.9</v>
      </c>
      <c r="Y60" s="4">
        <v>11.27</v>
      </c>
      <c r="Z60" s="4">
        <v>931.2</v>
      </c>
      <c r="AA60" s="32">
        <v>927.95</v>
      </c>
    </row>
    <row r="61" spans="1:27" ht="18" customHeight="1">
      <c r="A61" s="31" t="s">
        <v>124</v>
      </c>
      <c r="B61" s="6" t="s">
        <v>16</v>
      </c>
      <c r="C61" s="6" t="s">
        <v>77</v>
      </c>
      <c r="D61" s="6" t="s">
        <v>165</v>
      </c>
      <c r="E61" s="13">
        <v>46</v>
      </c>
      <c r="F61" s="7">
        <v>39</v>
      </c>
      <c r="G61" s="11">
        <v>159</v>
      </c>
      <c r="H61" s="2">
        <v>4.08</v>
      </c>
      <c r="I61" s="11">
        <v>75</v>
      </c>
      <c r="J61" s="11">
        <v>38</v>
      </c>
      <c r="K61" s="24">
        <v>32</v>
      </c>
      <c r="L61" s="26">
        <v>3.18</v>
      </c>
      <c r="M61" s="11">
        <v>0.28999999999999998</v>
      </c>
      <c r="N61" s="11">
        <v>3.37</v>
      </c>
      <c r="O61" s="11">
        <v>3.7</v>
      </c>
      <c r="P61" s="11">
        <v>948.91</v>
      </c>
      <c r="Q61" s="11">
        <v>9.17</v>
      </c>
      <c r="R61" s="11">
        <v>942.83</v>
      </c>
      <c r="S61" s="27">
        <v>934.08</v>
      </c>
      <c r="T61" s="25">
        <v>4.2300000000000004</v>
      </c>
      <c r="U61" s="138">
        <v>1.0900000000000001</v>
      </c>
      <c r="V61" s="138">
        <v>4.83</v>
      </c>
      <c r="W61" s="138">
        <v>6.54</v>
      </c>
      <c r="X61" s="4">
        <v>913.98</v>
      </c>
      <c r="Y61" s="4">
        <v>39.56</v>
      </c>
      <c r="Z61" s="4">
        <v>896.71</v>
      </c>
      <c r="AA61" s="32">
        <v>807.12</v>
      </c>
    </row>
    <row r="62" spans="1:27" ht="18" customHeight="1">
      <c r="A62" s="31" t="s">
        <v>124</v>
      </c>
      <c r="B62" s="6" t="s">
        <v>16</v>
      </c>
      <c r="C62" s="6" t="s">
        <v>78</v>
      </c>
      <c r="D62" s="6" t="s">
        <v>165</v>
      </c>
      <c r="E62" s="13">
        <v>11</v>
      </c>
      <c r="F62" s="7">
        <v>9</v>
      </c>
      <c r="G62" s="11">
        <v>51</v>
      </c>
      <c r="H62" s="2">
        <v>5.67</v>
      </c>
      <c r="I62" s="11">
        <v>35</v>
      </c>
      <c r="J62" s="11">
        <v>9</v>
      </c>
      <c r="K62" s="24">
        <v>19</v>
      </c>
      <c r="L62" s="26">
        <v>3.24</v>
      </c>
      <c r="M62" s="11">
        <v>0.43</v>
      </c>
      <c r="N62" s="11">
        <v>3.49</v>
      </c>
      <c r="O62" s="11">
        <v>3.5</v>
      </c>
      <c r="P62" s="11">
        <v>947.5</v>
      </c>
      <c r="Q62" s="11">
        <v>12.91</v>
      </c>
      <c r="R62" s="11">
        <v>940.29</v>
      </c>
      <c r="S62" s="27">
        <v>940</v>
      </c>
      <c r="T62" s="25">
        <v>3.63</v>
      </c>
      <c r="U62" s="138">
        <v>0.14000000000000001</v>
      </c>
      <c r="V62" s="138">
        <v>3.79</v>
      </c>
      <c r="W62" s="138">
        <v>3.87</v>
      </c>
      <c r="X62" s="4">
        <v>936.05</v>
      </c>
      <c r="Y62" s="4">
        <v>4.17</v>
      </c>
      <c r="Z62" s="4">
        <v>931.19</v>
      </c>
      <c r="AA62" s="32">
        <v>929.02</v>
      </c>
    </row>
    <row r="63" spans="1:27" ht="18" customHeight="1">
      <c r="A63" s="31" t="s">
        <v>124</v>
      </c>
      <c r="B63" s="6" t="s">
        <v>17</v>
      </c>
      <c r="C63" s="6" t="s">
        <v>80</v>
      </c>
      <c r="D63" s="6" t="s">
        <v>165</v>
      </c>
      <c r="E63" s="13">
        <v>16</v>
      </c>
      <c r="F63" s="7">
        <v>14</v>
      </c>
      <c r="G63" s="11">
        <v>94</v>
      </c>
      <c r="H63" s="2">
        <v>6.71</v>
      </c>
      <c r="I63" s="11">
        <v>60</v>
      </c>
      <c r="J63" s="11">
        <v>13</v>
      </c>
      <c r="K63" s="24">
        <v>33</v>
      </c>
      <c r="L63" s="26">
        <v>3.15</v>
      </c>
      <c r="M63" s="11">
        <v>0.15</v>
      </c>
      <c r="N63" s="11">
        <v>3.28</v>
      </c>
      <c r="O63" s="11">
        <v>3.32</v>
      </c>
      <c r="P63" s="11">
        <v>950.22</v>
      </c>
      <c r="Q63" s="11">
        <v>4.2300000000000004</v>
      </c>
      <c r="R63" s="11">
        <v>946.62</v>
      </c>
      <c r="S63" s="27">
        <v>945.29</v>
      </c>
      <c r="T63" s="25">
        <v>3.71</v>
      </c>
      <c r="U63" s="138">
        <v>0.3</v>
      </c>
      <c r="V63" s="138">
        <v>3.95</v>
      </c>
      <c r="W63" s="138">
        <v>4.13</v>
      </c>
      <c r="X63" s="4">
        <v>932.55</v>
      </c>
      <c r="Y63" s="4">
        <v>9.06</v>
      </c>
      <c r="Z63" s="4">
        <v>926.44</v>
      </c>
      <c r="AA63" s="32">
        <v>921</v>
      </c>
    </row>
    <row r="64" spans="1:27" ht="18" customHeight="1">
      <c r="A64" s="31" t="s">
        <v>124</v>
      </c>
      <c r="B64" s="6" t="s">
        <v>17</v>
      </c>
      <c r="C64" s="6" t="s">
        <v>81</v>
      </c>
      <c r="D64" s="6" t="s">
        <v>165</v>
      </c>
      <c r="E64" s="13">
        <v>10</v>
      </c>
      <c r="F64" s="7">
        <v>7</v>
      </c>
      <c r="G64" s="11">
        <v>58</v>
      </c>
      <c r="H64" s="2">
        <v>8.2899999999999991</v>
      </c>
      <c r="I64" s="11">
        <v>28</v>
      </c>
      <c r="J64" s="11">
        <v>7</v>
      </c>
      <c r="K64" s="24">
        <v>10</v>
      </c>
      <c r="L64" s="26">
        <v>3.34</v>
      </c>
      <c r="M64" s="11">
        <v>0.24</v>
      </c>
      <c r="N64" s="11">
        <v>3.49</v>
      </c>
      <c r="O64" s="11">
        <v>3.57</v>
      </c>
      <c r="P64" s="11">
        <v>944.48</v>
      </c>
      <c r="Q64" s="11">
        <v>7.15</v>
      </c>
      <c r="R64" s="11">
        <v>939.3</v>
      </c>
      <c r="S64" s="27">
        <v>938.02</v>
      </c>
      <c r="T64" s="25">
        <v>3.77</v>
      </c>
      <c r="U64" s="138">
        <v>0.13</v>
      </c>
      <c r="V64" s="138">
        <v>3.88</v>
      </c>
      <c r="W64" s="138">
        <v>3.91</v>
      </c>
      <c r="X64" s="4">
        <v>931.92</v>
      </c>
      <c r="Y64" s="4">
        <v>4.0199999999999996</v>
      </c>
      <c r="Z64" s="4">
        <v>928.5</v>
      </c>
      <c r="AA64" s="32">
        <v>927.6</v>
      </c>
    </row>
    <row r="65" spans="1:27" ht="18" customHeight="1">
      <c r="A65" s="31" t="s">
        <v>124</v>
      </c>
      <c r="B65" s="6" t="s">
        <v>2</v>
      </c>
      <c r="C65" s="6" t="s">
        <v>94</v>
      </c>
      <c r="D65" s="6" t="s">
        <v>166</v>
      </c>
      <c r="E65" s="13">
        <v>11</v>
      </c>
      <c r="F65" s="7">
        <v>11</v>
      </c>
      <c r="G65" s="11">
        <v>81</v>
      </c>
      <c r="H65" s="2">
        <v>7.36</v>
      </c>
      <c r="I65" s="11">
        <v>57</v>
      </c>
      <c r="J65" s="11">
        <v>11</v>
      </c>
      <c r="K65" s="24">
        <v>20</v>
      </c>
      <c r="L65" s="26">
        <v>2.14</v>
      </c>
      <c r="M65" s="11">
        <v>0.21</v>
      </c>
      <c r="N65" s="11">
        <v>2.33</v>
      </c>
      <c r="O65" s="11">
        <v>2.35</v>
      </c>
      <c r="P65" s="11">
        <v>980.77</v>
      </c>
      <c r="Q65" s="11">
        <v>6.19</v>
      </c>
      <c r="R65" s="11">
        <v>975.2</v>
      </c>
      <c r="S65" s="27">
        <v>974.25</v>
      </c>
      <c r="T65" s="25">
        <v>2.56</v>
      </c>
      <c r="U65" s="138">
        <v>0.12</v>
      </c>
      <c r="V65" s="138">
        <v>2.64</v>
      </c>
      <c r="W65" s="138">
        <v>2.7</v>
      </c>
      <c r="X65" s="4">
        <v>967.94</v>
      </c>
      <c r="Y65" s="4">
        <v>3.55</v>
      </c>
      <c r="Z65" s="4">
        <v>965.73</v>
      </c>
      <c r="AA65" s="32">
        <v>963.97</v>
      </c>
    </row>
    <row r="66" spans="1:27" ht="18" customHeight="1">
      <c r="A66" s="31" t="s">
        <v>124</v>
      </c>
      <c r="B66" s="6" t="s">
        <v>3</v>
      </c>
      <c r="C66" s="6" t="s">
        <v>21</v>
      </c>
      <c r="D66" s="6" t="s">
        <v>166</v>
      </c>
      <c r="E66" s="13">
        <v>28</v>
      </c>
      <c r="F66" s="7">
        <v>28</v>
      </c>
      <c r="G66" s="11">
        <v>125</v>
      </c>
      <c r="H66" s="2">
        <v>4.46</v>
      </c>
      <c r="I66" s="11">
        <v>105</v>
      </c>
      <c r="J66" s="11">
        <v>28</v>
      </c>
      <c r="K66" s="24">
        <v>52</v>
      </c>
      <c r="L66" s="26">
        <v>2.81</v>
      </c>
      <c r="M66" s="11">
        <v>0.24</v>
      </c>
      <c r="N66" s="11">
        <v>3</v>
      </c>
      <c r="O66" s="11">
        <v>3.12</v>
      </c>
      <c r="P66" s="11">
        <v>960.36</v>
      </c>
      <c r="Q66" s="11">
        <v>7.08</v>
      </c>
      <c r="R66" s="11">
        <v>954.93</v>
      </c>
      <c r="S66" s="27">
        <v>951.47</v>
      </c>
      <c r="T66" s="25">
        <v>3.31</v>
      </c>
      <c r="U66" s="138">
        <v>0.32</v>
      </c>
      <c r="V66" s="138">
        <v>3.52</v>
      </c>
      <c r="W66" s="138">
        <v>3.8</v>
      </c>
      <c r="X66" s="4">
        <v>945.35</v>
      </c>
      <c r="Y66" s="4">
        <v>9.42</v>
      </c>
      <c r="Z66" s="4">
        <v>939.28</v>
      </c>
      <c r="AA66" s="32">
        <v>928.95</v>
      </c>
    </row>
    <row r="67" spans="1:27" ht="18" customHeight="1">
      <c r="A67" s="31" t="s">
        <v>124</v>
      </c>
      <c r="B67" s="6" t="s">
        <v>3</v>
      </c>
      <c r="C67" s="6" t="s">
        <v>22</v>
      </c>
      <c r="D67" s="6" t="s">
        <v>166</v>
      </c>
      <c r="E67" s="13">
        <v>13</v>
      </c>
      <c r="F67" s="7">
        <v>14</v>
      </c>
      <c r="G67" s="11">
        <v>48</v>
      </c>
      <c r="H67" s="2">
        <v>3.43</v>
      </c>
      <c r="I67" s="11">
        <v>33</v>
      </c>
      <c r="J67" s="11">
        <v>10</v>
      </c>
      <c r="K67" s="24">
        <v>16</v>
      </c>
      <c r="L67" s="26">
        <v>3.11</v>
      </c>
      <c r="M67" s="11">
        <v>0.36</v>
      </c>
      <c r="N67" s="11">
        <v>3.48</v>
      </c>
      <c r="O67" s="11">
        <v>3.65</v>
      </c>
      <c r="P67" s="11">
        <v>951.68</v>
      </c>
      <c r="Q67" s="11">
        <v>10.7</v>
      </c>
      <c r="R67" s="11">
        <v>940.62</v>
      </c>
      <c r="S67" s="27">
        <v>935.39</v>
      </c>
      <c r="T67" s="25">
        <v>3.72</v>
      </c>
      <c r="U67" s="138">
        <v>0.52</v>
      </c>
      <c r="V67" s="138">
        <v>3.9</v>
      </c>
      <c r="W67" s="138">
        <v>4.5599999999999996</v>
      </c>
      <c r="X67" s="4">
        <v>933.28</v>
      </c>
      <c r="Y67" s="4">
        <v>15.54</v>
      </c>
      <c r="Z67" s="4">
        <v>927.88</v>
      </c>
      <c r="AA67" s="32">
        <v>908.23</v>
      </c>
    </row>
    <row r="68" spans="1:27" ht="18" customHeight="1">
      <c r="A68" s="31" t="s">
        <v>124</v>
      </c>
      <c r="B68" s="6" t="s">
        <v>3</v>
      </c>
      <c r="C68" s="6" t="s">
        <v>23</v>
      </c>
      <c r="D68" s="6" t="s">
        <v>166</v>
      </c>
      <c r="E68" s="13">
        <v>5</v>
      </c>
      <c r="F68" s="7">
        <v>5</v>
      </c>
      <c r="G68" s="11">
        <v>22</v>
      </c>
      <c r="H68" s="2">
        <v>4.4000000000000004</v>
      </c>
      <c r="I68" s="11">
        <v>17</v>
      </c>
      <c r="J68" s="11">
        <v>5</v>
      </c>
      <c r="K68" s="24">
        <v>9</v>
      </c>
      <c r="L68" s="26">
        <v>3.05</v>
      </c>
      <c r="M68" s="11">
        <v>0.27</v>
      </c>
      <c r="N68" s="11">
        <v>3.22</v>
      </c>
      <c r="O68" s="11">
        <v>3.26</v>
      </c>
      <c r="P68" s="11">
        <v>953.57</v>
      </c>
      <c r="Q68" s="11">
        <v>8.1</v>
      </c>
      <c r="R68" s="11">
        <v>948.3</v>
      </c>
      <c r="S68" s="27">
        <v>947.35</v>
      </c>
      <c r="T68" s="25">
        <v>3.98</v>
      </c>
      <c r="U68" s="138">
        <v>0.38</v>
      </c>
      <c r="V68" s="138">
        <v>4.3499999999999996</v>
      </c>
      <c r="W68" s="138">
        <v>4.38</v>
      </c>
      <c r="X68" s="4">
        <v>924.87</v>
      </c>
      <c r="Y68" s="4">
        <v>11.31</v>
      </c>
      <c r="Z68" s="4">
        <v>914.6</v>
      </c>
      <c r="AA68" s="32">
        <v>911.79</v>
      </c>
    </row>
    <row r="69" spans="1:27" ht="18" customHeight="1">
      <c r="A69" s="31" t="s">
        <v>124</v>
      </c>
      <c r="B69" s="6" t="s">
        <v>3</v>
      </c>
      <c r="C69" s="6" t="s">
        <v>24</v>
      </c>
      <c r="D69" s="6" t="s">
        <v>166</v>
      </c>
      <c r="E69" s="13">
        <v>9</v>
      </c>
      <c r="F69" s="7">
        <v>9</v>
      </c>
      <c r="G69" s="11">
        <v>30</v>
      </c>
      <c r="H69" s="2">
        <v>3.33</v>
      </c>
      <c r="I69" s="11">
        <v>25</v>
      </c>
      <c r="J69" s="11">
        <v>9</v>
      </c>
      <c r="K69" s="24">
        <v>13</v>
      </c>
      <c r="L69" s="26">
        <v>3.33</v>
      </c>
      <c r="M69" s="11">
        <v>0.32</v>
      </c>
      <c r="N69" s="11">
        <v>3.52</v>
      </c>
      <c r="O69" s="11">
        <v>3.65</v>
      </c>
      <c r="P69" s="11">
        <v>944.79</v>
      </c>
      <c r="Q69" s="11">
        <v>9.66</v>
      </c>
      <c r="R69" s="11">
        <v>938.53</v>
      </c>
      <c r="S69" s="27">
        <v>935.41</v>
      </c>
      <c r="T69" s="25">
        <v>4.1399999999999997</v>
      </c>
      <c r="U69" s="138">
        <v>0.38</v>
      </c>
      <c r="V69" s="138">
        <v>4.3600000000000003</v>
      </c>
      <c r="W69" s="138">
        <v>4.87</v>
      </c>
      <c r="X69" s="4">
        <v>919.98</v>
      </c>
      <c r="Y69" s="4">
        <v>11.18</v>
      </c>
      <c r="Z69" s="4">
        <v>914.33</v>
      </c>
      <c r="AA69" s="32">
        <v>899.04</v>
      </c>
    </row>
    <row r="70" spans="1:27" ht="18" customHeight="1">
      <c r="A70" s="31" t="s">
        <v>124</v>
      </c>
      <c r="B70" s="6" t="s">
        <v>4</v>
      </c>
      <c r="C70" s="6" t="s">
        <v>219</v>
      </c>
      <c r="D70" s="6" t="s">
        <v>166</v>
      </c>
      <c r="E70" s="13">
        <v>11</v>
      </c>
      <c r="F70" s="7">
        <v>11</v>
      </c>
      <c r="G70" s="11">
        <v>62</v>
      </c>
      <c r="H70" s="2">
        <v>5.64</v>
      </c>
      <c r="I70" s="11">
        <v>40</v>
      </c>
      <c r="J70" s="11">
        <v>11</v>
      </c>
      <c r="K70" s="24">
        <v>9</v>
      </c>
      <c r="L70" s="26">
        <v>3.65</v>
      </c>
      <c r="M70" s="11">
        <v>0.42</v>
      </c>
      <c r="N70" s="11">
        <v>3.92</v>
      </c>
      <c r="O70" s="11">
        <v>4.0999999999999996</v>
      </c>
      <c r="P70" s="11">
        <v>935.22</v>
      </c>
      <c r="Q70" s="11">
        <v>12.74</v>
      </c>
      <c r="R70" s="11">
        <v>927.42</v>
      </c>
      <c r="S70" s="27">
        <v>921.94</v>
      </c>
      <c r="T70" s="25">
        <v>4.04</v>
      </c>
      <c r="U70" s="138">
        <v>0.51</v>
      </c>
      <c r="V70" s="138">
        <v>4.3099999999999996</v>
      </c>
      <c r="W70" s="138">
        <v>4.79</v>
      </c>
      <c r="X70" s="4">
        <v>922.79</v>
      </c>
      <c r="Y70" s="4">
        <v>16.05</v>
      </c>
      <c r="Z70" s="4">
        <v>913.7</v>
      </c>
      <c r="AA70" s="32">
        <v>901.35</v>
      </c>
    </row>
    <row r="71" spans="1:27" ht="18" customHeight="1" thickBot="1">
      <c r="A71" s="31" t="s">
        <v>124</v>
      </c>
      <c r="B71" s="6" t="s">
        <v>4</v>
      </c>
      <c r="C71" s="110" t="s">
        <v>259</v>
      </c>
      <c r="D71" s="6" t="s">
        <v>166</v>
      </c>
      <c r="E71" s="13">
        <v>9</v>
      </c>
      <c r="F71" s="7">
        <v>8</v>
      </c>
      <c r="G71" s="11">
        <v>104</v>
      </c>
      <c r="H71" s="2">
        <v>13</v>
      </c>
      <c r="I71" s="11">
        <v>52</v>
      </c>
      <c r="J71" s="11">
        <v>8</v>
      </c>
      <c r="K71" s="24">
        <v>8</v>
      </c>
      <c r="L71" s="26">
        <v>3.68</v>
      </c>
      <c r="M71" s="11">
        <v>0.63</v>
      </c>
      <c r="N71" s="11">
        <v>4.0199999999999996</v>
      </c>
      <c r="O71" s="11">
        <v>4.24</v>
      </c>
      <c r="P71" s="11">
        <v>934.05</v>
      </c>
      <c r="Q71" s="11">
        <v>19.28</v>
      </c>
      <c r="R71" s="11">
        <v>921.86</v>
      </c>
      <c r="S71" s="27">
        <v>917.83</v>
      </c>
      <c r="T71" s="25">
        <v>4.21</v>
      </c>
      <c r="U71" s="138">
        <v>0.8</v>
      </c>
      <c r="V71" s="138">
        <v>4.57</v>
      </c>
      <c r="W71" s="138">
        <v>4.6399999999999997</v>
      </c>
      <c r="X71" s="4">
        <v>918.64</v>
      </c>
      <c r="Y71" s="4">
        <v>23.97</v>
      </c>
      <c r="Z71" s="4">
        <v>907.92</v>
      </c>
      <c r="AA71" s="32">
        <v>905.76</v>
      </c>
    </row>
    <row r="72" spans="1:27" ht="18" customHeight="1">
      <c r="A72" s="31" t="s">
        <v>124</v>
      </c>
      <c r="B72" s="85" t="s">
        <v>4</v>
      </c>
      <c r="C72" s="105" t="s">
        <v>255</v>
      </c>
      <c r="D72" s="86" t="s">
        <v>166</v>
      </c>
      <c r="E72" s="13">
        <v>12</v>
      </c>
      <c r="F72" s="7">
        <v>12</v>
      </c>
      <c r="G72" s="11">
        <v>65</v>
      </c>
      <c r="H72" s="2">
        <v>5.42</v>
      </c>
      <c r="I72" s="11">
        <v>53</v>
      </c>
      <c r="J72" s="11">
        <v>12</v>
      </c>
      <c r="K72" s="24">
        <v>14</v>
      </c>
      <c r="L72" s="26">
        <v>3.97</v>
      </c>
      <c r="M72" s="11">
        <v>0.3</v>
      </c>
      <c r="N72" s="11">
        <v>4.17</v>
      </c>
      <c r="O72" s="11">
        <v>4.29</v>
      </c>
      <c r="P72" s="11">
        <v>925.65</v>
      </c>
      <c r="Q72" s="11">
        <v>9.02</v>
      </c>
      <c r="R72" s="11">
        <v>919.16</v>
      </c>
      <c r="S72" s="27">
        <v>916.34</v>
      </c>
      <c r="T72" s="25">
        <v>4.34</v>
      </c>
      <c r="U72" s="138">
        <v>0.17</v>
      </c>
      <c r="V72" s="138">
        <v>4.46</v>
      </c>
      <c r="W72" s="138">
        <v>4.51</v>
      </c>
      <c r="X72" s="4">
        <v>913.92</v>
      </c>
      <c r="Y72" s="4">
        <v>5.09</v>
      </c>
      <c r="Z72" s="4">
        <v>911.21</v>
      </c>
      <c r="AA72" s="32">
        <v>909.85</v>
      </c>
    </row>
    <row r="73" spans="1:27" ht="18" customHeight="1">
      <c r="A73" s="31" t="s">
        <v>124</v>
      </c>
      <c r="B73" s="85" t="s">
        <v>4</v>
      </c>
      <c r="C73" s="106" t="s">
        <v>257</v>
      </c>
      <c r="D73" s="86" t="s">
        <v>166</v>
      </c>
      <c r="E73" s="13">
        <v>4</v>
      </c>
      <c r="F73" s="7">
        <v>5</v>
      </c>
      <c r="G73" s="11">
        <v>25</v>
      </c>
      <c r="H73" s="2">
        <v>5</v>
      </c>
      <c r="I73" s="11">
        <v>19</v>
      </c>
      <c r="J73" s="11">
        <v>5</v>
      </c>
      <c r="K73" s="24">
        <v>1</v>
      </c>
      <c r="L73" s="26">
        <v>4.29</v>
      </c>
      <c r="M73" s="11">
        <v>0.05</v>
      </c>
      <c r="N73" s="11">
        <v>4.32</v>
      </c>
      <c r="O73" s="11">
        <v>4.3600000000000003</v>
      </c>
      <c r="P73" s="11">
        <v>915.1</v>
      </c>
      <c r="Q73" s="11">
        <v>2.11</v>
      </c>
      <c r="R73" s="11">
        <v>914.11</v>
      </c>
      <c r="S73" s="27">
        <v>912.59</v>
      </c>
      <c r="T73" s="25">
        <v>4.3099999999999996</v>
      </c>
      <c r="U73" s="138">
        <v>0.09</v>
      </c>
      <c r="V73" s="138">
        <v>4.32</v>
      </c>
      <c r="W73" s="138">
        <v>4.4800000000000004</v>
      </c>
      <c r="X73" s="4">
        <v>914.03</v>
      </c>
      <c r="Y73" s="4">
        <v>3.34</v>
      </c>
      <c r="Z73" s="4">
        <v>912.59</v>
      </c>
      <c r="AA73" s="32">
        <v>908.76</v>
      </c>
    </row>
    <row r="74" spans="1:27" ht="18" customHeight="1" thickBot="1">
      <c r="A74" s="31" t="s">
        <v>124</v>
      </c>
      <c r="B74" s="85" t="s">
        <v>4</v>
      </c>
      <c r="C74" s="107" t="s">
        <v>258</v>
      </c>
      <c r="D74" s="86" t="s">
        <v>166</v>
      </c>
      <c r="E74" s="13">
        <v>9</v>
      </c>
      <c r="F74" s="7">
        <v>9</v>
      </c>
      <c r="G74" s="11">
        <v>51</v>
      </c>
      <c r="H74" s="2">
        <v>5.67</v>
      </c>
      <c r="I74" s="11">
        <v>40</v>
      </c>
      <c r="J74" s="11">
        <v>9</v>
      </c>
      <c r="K74" s="24">
        <v>10</v>
      </c>
      <c r="L74" s="26">
        <v>3.65</v>
      </c>
      <c r="M74" s="11">
        <v>0.37</v>
      </c>
      <c r="N74" s="11">
        <v>3.92</v>
      </c>
      <c r="O74" s="11">
        <v>4.01</v>
      </c>
      <c r="P74" s="11">
        <v>934.72</v>
      </c>
      <c r="Q74" s="11">
        <v>11.01</v>
      </c>
      <c r="R74" s="11">
        <v>927.42</v>
      </c>
      <c r="S74" s="27">
        <v>924.7</v>
      </c>
      <c r="T74" s="25">
        <v>4.2</v>
      </c>
      <c r="U74" s="138">
        <v>0.28000000000000003</v>
      </c>
      <c r="V74" s="138">
        <v>4.45</v>
      </c>
      <c r="W74" s="138">
        <v>4.46</v>
      </c>
      <c r="X74" s="4">
        <v>918.53</v>
      </c>
      <c r="Y74" s="4">
        <v>7.98</v>
      </c>
      <c r="Z74" s="4">
        <v>911.63</v>
      </c>
      <c r="AA74" s="32">
        <v>911.29</v>
      </c>
    </row>
    <row r="75" spans="1:27" ht="18" customHeight="1">
      <c r="A75" s="31" t="s">
        <v>124</v>
      </c>
      <c r="B75" s="6" t="s">
        <v>5</v>
      </c>
      <c r="C75" s="42" t="s">
        <v>31</v>
      </c>
      <c r="D75" s="6" t="s">
        <v>166</v>
      </c>
      <c r="E75" s="13">
        <v>6</v>
      </c>
      <c r="F75" s="7">
        <v>6</v>
      </c>
      <c r="G75" s="11">
        <v>106</v>
      </c>
      <c r="H75" s="2">
        <v>17.670000000000002</v>
      </c>
      <c r="I75" s="11">
        <v>55</v>
      </c>
      <c r="J75" s="11">
        <v>6</v>
      </c>
      <c r="K75" s="24">
        <v>3</v>
      </c>
      <c r="L75" s="26">
        <v>4.49</v>
      </c>
      <c r="M75" s="11">
        <v>0.1</v>
      </c>
      <c r="N75" s="11">
        <v>4.51</v>
      </c>
      <c r="O75" s="11">
        <v>4.6900000000000004</v>
      </c>
      <c r="P75" s="11">
        <v>910.38</v>
      </c>
      <c r="Q75" s="11">
        <v>3.05</v>
      </c>
      <c r="R75" s="11">
        <v>909.72</v>
      </c>
      <c r="S75" s="27">
        <v>904.27</v>
      </c>
      <c r="T75" s="25">
        <v>4.6100000000000003</v>
      </c>
      <c r="U75" s="138">
        <v>0.17</v>
      </c>
      <c r="V75" s="138">
        <v>4.7699999999999996</v>
      </c>
      <c r="W75" s="138">
        <v>4.8099999999999996</v>
      </c>
      <c r="X75" s="4">
        <v>906.69</v>
      </c>
      <c r="Y75" s="4">
        <v>5.2</v>
      </c>
      <c r="Z75" s="4">
        <v>901.94</v>
      </c>
      <c r="AA75" s="32">
        <v>900.71</v>
      </c>
    </row>
    <row r="76" spans="1:27" ht="18" customHeight="1">
      <c r="A76" s="31" t="s">
        <v>124</v>
      </c>
      <c r="B76" s="6" t="s">
        <v>5</v>
      </c>
      <c r="C76" s="6" t="s">
        <v>32</v>
      </c>
      <c r="D76" s="6" t="s">
        <v>166</v>
      </c>
      <c r="E76" s="13">
        <v>6</v>
      </c>
      <c r="F76" s="7">
        <v>6</v>
      </c>
      <c r="G76" s="11">
        <v>44</v>
      </c>
      <c r="H76" s="2">
        <v>7.33</v>
      </c>
      <c r="I76" s="11">
        <v>31</v>
      </c>
      <c r="J76" s="11">
        <v>6</v>
      </c>
      <c r="K76" s="24">
        <v>7</v>
      </c>
      <c r="L76" s="26">
        <v>4.24</v>
      </c>
      <c r="M76" s="11">
        <v>7.0000000000000007E-2</v>
      </c>
      <c r="N76" s="11">
        <v>4.28</v>
      </c>
      <c r="O76" s="11">
        <v>4.34</v>
      </c>
      <c r="P76" s="11">
        <v>917.95</v>
      </c>
      <c r="Q76" s="11">
        <v>2.09</v>
      </c>
      <c r="R76" s="11">
        <v>916.71</v>
      </c>
      <c r="S76" s="27">
        <v>914.9</v>
      </c>
      <c r="T76" s="25">
        <v>4.38</v>
      </c>
      <c r="U76" s="138">
        <v>0.06</v>
      </c>
      <c r="V76" s="138">
        <v>4.42</v>
      </c>
      <c r="W76" s="138">
        <v>4.4800000000000004</v>
      </c>
      <c r="X76" s="4">
        <v>913.18</v>
      </c>
      <c r="Y76" s="4">
        <v>1.93</v>
      </c>
      <c r="Z76" s="4">
        <v>911.96</v>
      </c>
      <c r="AA76" s="32">
        <v>910.74</v>
      </c>
    </row>
    <row r="77" spans="1:27" ht="18" customHeight="1">
      <c r="A77" s="31" t="s">
        <v>124</v>
      </c>
      <c r="B77" s="6" t="s">
        <v>5</v>
      </c>
      <c r="C77" s="6" t="s">
        <v>33</v>
      </c>
      <c r="D77" s="6" t="s">
        <v>166</v>
      </c>
      <c r="E77" s="13">
        <v>6</v>
      </c>
      <c r="F77" s="7">
        <v>6</v>
      </c>
      <c r="G77" s="11">
        <v>37</v>
      </c>
      <c r="H77" s="2">
        <v>6.17</v>
      </c>
      <c r="I77" s="11">
        <v>17</v>
      </c>
      <c r="J77" s="11">
        <v>5</v>
      </c>
      <c r="K77" s="24">
        <v>6</v>
      </c>
      <c r="L77" s="26">
        <v>4.1900000000000004</v>
      </c>
      <c r="M77" s="11">
        <v>0.5</v>
      </c>
      <c r="N77" s="11">
        <v>4.57</v>
      </c>
      <c r="O77" s="11">
        <v>4.6900000000000004</v>
      </c>
      <c r="P77" s="11">
        <v>918.03</v>
      </c>
      <c r="Q77" s="11">
        <v>14.98</v>
      </c>
      <c r="R77" s="11">
        <v>906.77</v>
      </c>
      <c r="S77" s="27">
        <v>904.23</v>
      </c>
      <c r="T77" s="25">
        <v>4.6500000000000004</v>
      </c>
      <c r="U77" s="138">
        <v>0.79</v>
      </c>
      <c r="V77" s="138">
        <v>5.0199999999999996</v>
      </c>
      <c r="W77" s="138">
        <v>5.6</v>
      </c>
      <c r="X77" s="4">
        <v>905.37</v>
      </c>
      <c r="Y77" s="4">
        <v>23.37</v>
      </c>
      <c r="Z77" s="4">
        <v>894.32</v>
      </c>
      <c r="AA77" s="32">
        <v>876.98</v>
      </c>
    </row>
    <row r="78" spans="1:27" ht="18" customHeight="1">
      <c r="A78" s="31" t="s">
        <v>124</v>
      </c>
      <c r="B78" s="6" t="s">
        <v>6</v>
      </c>
      <c r="C78" s="6" t="s">
        <v>34</v>
      </c>
      <c r="D78" s="6" t="s">
        <v>166</v>
      </c>
      <c r="E78" s="13">
        <v>4</v>
      </c>
      <c r="F78" s="7">
        <v>4</v>
      </c>
      <c r="G78" s="11">
        <v>29</v>
      </c>
      <c r="H78" s="2">
        <v>7.25</v>
      </c>
      <c r="I78" s="11">
        <v>28</v>
      </c>
      <c r="J78" s="11">
        <v>4</v>
      </c>
      <c r="K78" s="24">
        <v>6</v>
      </c>
      <c r="L78" s="26">
        <v>2.54</v>
      </c>
      <c r="M78" s="11">
        <v>0.34</v>
      </c>
      <c r="N78" s="11">
        <v>2.75</v>
      </c>
      <c r="O78" s="11">
        <v>2.78</v>
      </c>
      <c r="P78" s="11">
        <v>968.79</v>
      </c>
      <c r="Q78" s="11">
        <v>10.130000000000001</v>
      </c>
      <c r="R78" s="11">
        <v>962.39</v>
      </c>
      <c r="S78" s="27">
        <v>961.6</v>
      </c>
      <c r="T78" s="25">
        <v>3.18</v>
      </c>
      <c r="U78" s="138">
        <v>0.23</v>
      </c>
      <c r="V78" s="138">
        <v>3.31</v>
      </c>
      <c r="W78" s="138">
        <v>3.34</v>
      </c>
      <c r="X78" s="4">
        <v>949.47</v>
      </c>
      <c r="Y78" s="4">
        <v>7.05</v>
      </c>
      <c r="Z78" s="4">
        <v>944.79</v>
      </c>
      <c r="AA78" s="32">
        <v>944.74</v>
      </c>
    </row>
    <row r="79" spans="1:27" ht="18" customHeight="1">
      <c r="A79" s="31" t="s">
        <v>124</v>
      </c>
      <c r="B79" s="6" t="s">
        <v>6</v>
      </c>
      <c r="C79" s="6" t="s">
        <v>35</v>
      </c>
      <c r="D79" s="6" t="s">
        <v>166</v>
      </c>
      <c r="E79" s="13">
        <v>19</v>
      </c>
      <c r="F79" s="7">
        <v>19</v>
      </c>
      <c r="G79" s="11">
        <v>58</v>
      </c>
      <c r="H79" s="2">
        <v>3.05</v>
      </c>
      <c r="I79" s="11">
        <v>35</v>
      </c>
      <c r="J79" s="11">
        <v>16</v>
      </c>
      <c r="K79" s="24">
        <v>16</v>
      </c>
      <c r="L79" s="26">
        <v>3.54</v>
      </c>
      <c r="M79" s="11">
        <v>0.45</v>
      </c>
      <c r="N79" s="11">
        <v>3.97</v>
      </c>
      <c r="O79" s="11">
        <v>4.0999999999999996</v>
      </c>
      <c r="P79" s="11">
        <v>938.35</v>
      </c>
      <c r="Q79" s="11">
        <v>14.1</v>
      </c>
      <c r="R79" s="11">
        <v>925.44</v>
      </c>
      <c r="S79" s="27">
        <v>919.85</v>
      </c>
      <c r="T79" s="25">
        <v>4.57</v>
      </c>
      <c r="U79" s="138">
        <v>0.92</v>
      </c>
      <c r="V79" s="138">
        <v>5.01</v>
      </c>
      <c r="W79" s="138">
        <v>6.38</v>
      </c>
      <c r="X79" s="4">
        <v>904.53</v>
      </c>
      <c r="Y79" s="4">
        <v>33.1</v>
      </c>
      <c r="Z79" s="4">
        <v>894.85</v>
      </c>
      <c r="AA79" s="32">
        <v>824.77</v>
      </c>
    </row>
    <row r="80" spans="1:27" ht="18" customHeight="1">
      <c r="A80" s="31" t="s">
        <v>124</v>
      </c>
      <c r="B80" s="6" t="s">
        <v>6</v>
      </c>
      <c r="C80" s="6" t="s">
        <v>158</v>
      </c>
      <c r="D80" s="6" t="s">
        <v>166</v>
      </c>
      <c r="E80" s="13">
        <v>17</v>
      </c>
      <c r="F80" s="7">
        <v>17</v>
      </c>
      <c r="G80" s="11">
        <v>74</v>
      </c>
      <c r="H80" s="2">
        <v>4.3499999999999996</v>
      </c>
      <c r="I80" s="11">
        <v>53</v>
      </c>
      <c r="J80" s="11">
        <v>17</v>
      </c>
      <c r="K80" s="24">
        <v>11</v>
      </c>
      <c r="L80" s="26">
        <v>3.68</v>
      </c>
      <c r="M80" s="11">
        <v>0.32</v>
      </c>
      <c r="N80" s="11">
        <v>3.96</v>
      </c>
      <c r="O80" s="11">
        <v>4.09</v>
      </c>
      <c r="P80" s="11">
        <v>934.38</v>
      </c>
      <c r="Q80" s="11">
        <v>9.48</v>
      </c>
      <c r="R80" s="11">
        <v>926.19</v>
      </c>
      <c r="S80" s="27">
        <v>922.17</v>
      </c>
      <c r="T80" s="25">
        <v>3.99</v>
      </c>
      <c r="U80" s="138">
        <v>0.4</v>
      </c>
      <c r="V80" s="138">
        <v>4.3099999999999996</v>
      </c>
      <c r="W80" s="138">
        <v>4.5199999999999996</v>
      </c>
      <c r="X80" s="4">
        <v>924.43</v>
      </c>
      <c r="Y80" s="4">
        <v>11.96</v>
      </c>
      <c r="Z80" s="4">
        <v>915.61</v>
      </c>
      <c r="AA80" s="32">
        <v>909.36</v>
      </c>
    </row>
    <row r="81" spans="1:27" ht="18" customHeight="1">
      <c r="A81" s="31" t="s">
        <v>124</v>
      </c>
      <c r="B81" s="6" t="s">
        <v>6</v>
      </c>
      <c r="C81" s="6" t="s">
        <v>36</v>
      </c>
      <c r="D81" s="6" t="s">
        <v>166</v>
      </c>
      <c r="E81" s="13">
        <v>8</v>
      </c>
      <c r="F81" s="7">
        <v>8</v>
      </c>
      <c r="G81" s="11">
        <v>22</v>
      </c>
      <c r="H81" s="2">
        <v>2.75</v>
      </c>
      <c r="I81" s="11">
        <v>17</v>
      </c>
      <c r="J81" s="11">
        <v>7</v>
      </c>
      <c r="K81" s="24">
        <v>8</v>
      </c>
      <c r="L81" s="26">
        <v>3.72</v>
      </c>
      <c r="M81" s="11">
        <v>0.3</v>
      </c>
      <c r="N81" s="11">
        <v>3.9</v>
      </c>
      <c r="O81" s="11">
        <v>4.05</v>
      </c>
      <c r="P81" s="11">
        <v>933.5</v>
      </c>
      <c r="Q81" s="11">
        <v>9.11</v>
      </c>
      <c r="R81" s="11">
        <v>927.98</v>
      </c>
      <c r="S81" s="27">
        <v>923.59</v>
      </c>
      <c r="T81" s="25">
        <v>4.07</v>
      </c>
      <c r="U81" s="138">
        <v>0.3</v>
      </c>
      <c r="V81" s="138">
        <v>4.3</v>
      </c>
      <c r="W81" s="138">
        <v>4.4400000000000004</v>
      </c>
      <c r="X81" s="4">
        <v>922.31</v>
      </c>
      <c r="Y81" s="4">
        <v>9.68</v>
      </c>
      <c r="Z81" s="4">
        <v>916.09</v>
      </c>
      <c r="AA81" s="32">
        <v>907.79</v>
      </c>
    </row>
    <row r="82" spans="1:27" ht="18" customHeight="1">
      <c r="A82" s="31" t="s">
        <v>124</v>
      </c>
      <c r="B82" s="6" t="s">
        <v>6</v>
      </c>
      <c r="C82" s="6" t="s">
        <v>254</v>
      </c>
      <c r="D82" s="6" t="s">
        <v>166</v>
      </c>
      <c r="E82" s="13">
        <v>9</v>
      </c>
      <c r="F82" s="7">
        <v>9</v>
      </c>
      <c r="G82" s="11">
        <v>32</v>
      </c>
      <c r="H82" s="2">
        <v>3.56</v>
      </c>
      <c r="I82" s="11">
        <v>17</v>
      </c>
      <c r="J82" s="11">
        <v>9</v>
      </c>
      <c r="K82" s="24">
        <v>6</v>
      </c>
      <c r="L82" s="26">
        <v>4.12</v>
      </c>
      <c r="M82" s="11">
        <v>0.37</v>
      </c>
      <c r="N82" s="11">
        <v>4.5</v>
      </c>
      <c r="O82" s="11">
        <v>4.7</v>
      </c>
      <c r="P82" s="11">
        <v>920.47</v>
      </c>
      <c r="Q82" s="11">
        <v>11.28</v>
      </c>
      <c r="R82" s="11">
        <v>908.25</v>
      </c>
      <c r="S82" s="27">
        <v>903.97</v>
      </c>
      <c r="T82" s="25">
        <v>5.35</v>
      </c>
      <c r="U82" s="138">
        <v>0.92</v>
      </c>
      <c r="V82" s="138">
        <v>6.07</v>
      </c>
      <c r="W82" s="138">
        <v>6.54</v>
      </c>
      <c r="X82" s="4">
        <v>874.19</v>
      </c>
      <c r="Y82" s="4">
        <v>39.25</v>
      </c>
      <c r="Z82" s="4">
        <v>858</v>
      </c>
      <c r="AA82" s="32">
        <v>810.9</v>
      </c>
    </row>
    <row r="83" spans="1:27" ht="18" customHeight="1">
      <c r="A83" s="31" t="s">
        <v>124</v>
      </c>
      <c r="B83" s="6" t="s">
        <v>6</v>
      </c>
      <c r="C83" s="6" t="s">
        <v>38</v>
      </c>
      <c r="D83" s="6" t="s">
        <v>166</v>
      </c>
      <c r="E83" s="13">
        <v>12</v>
      </c>
      <c r="F83" s="7">
        <v>11</v>
      </c>
      <c r="G83" s="11">
        <v>36</v>
      </c>
      <c r="H83" s="2">
        <v>3.27</v>
      </c>
      <c r="I83" s="11">
        <v>29</v>
      </c>
      <c r="J83" s="11">
        <v>11</v>
      </c>
      <c r="K83" s="24">
        <v>12</v>
      </c>
      <c r="L83" s="26">
        <v>2.9</v>
      </c>
      <c r="M83" s="11">
        <v>0.3</v>
      </c>
      <c r="N83" s="11">
        <v>3.13</v>
      </c>
      <c r="O83" s="11">
        <v>3.24</v>
      </c>
      <c r="P83" s="11">
        <v>957.93</v>
      </c>
      <c r="Q83" s="11">
        <v>9.06</v>
      </c>
      <c r="R83" s="11">
        <v>951.19</v>
      </c>
      <c r="S83" s="27">
        <v>947.93</v>
      </c>
      <c r="T83" s="25">
        <v>3.46</v>
      </c>
      <c r="U83" s="138">
        <v>0.42</v>
      </c>
      <c r="V83" s="138">
        <v>3.53</v>
      </c>
      <c r="W83" s="138">
        <v>4.5999999999999996</v>
      </c>
      <c r="X83" s="4">
        <v>941.26</v>
      </c>
      <c r="Y83" s="4">
        <v>12.59</v>
      </c>
      <c r="Z83" s="4">
        <v>939.12</v>
      </c>
      <c r="AA83" s="32">
        <v>907.06</v>
      </c>
    </row>
    <row r="84" spans="1:27" ht="18" customHeight="1">
      <c r="A84" s="31" t="s">
        <v>124</v>
      </c>
      <c r="B84" s="6" t="s">
        <v>6</v>
      </c>
      <c r="C84" s="6" t="s">
        <v>41</v>
      </c>
      <c r="D84" s="6" t="s">
        <v>166</v>
      </c>
      <c r="E84" s="13">
        <v>7</v>
      </c>
      <c r="F84" s="7">
        <v>8</v>
      </c>
      <c r="G84" s="11">
        <v>92</v>
      </c>
      <c r="H84" s="2">
        <v>11.5</v>
      </c>
      <c r="I84" s="11">
        <v>50</v>
      </c>
      <c r="J84" s="11">
        <v>8</v>
      </c>
      <c r="K84" s="24">
        <v>10</v>
      </c>
      <c r="L84" s="26">
        <v>3.13</v>
      </c>
      <c r="M84" s="11">
        <v>0.22</v>
      </c>
      <c r="N84" s="11">
        <v>3.23</v>
      </c>
      <c r="O84" s="11">
        <v>3.29</v>
      </c>
      <c r="P84" s="11">
        <v>950.33</v>
      </c>
      <c r="Q84" s="11">
        <v>5.58</v>
      </c>
      <c r="R84" s="11">
        <v>947.39</v>
      </c>
      <c r="S84" s="27">
        <v>945.15</v>
      </c>
      <c r="T84" s="25">
        <v>3.56</v>
      </c>
      <c r="U84" s="138">
        <v>0.18</v>
      </c>
      <c r="V84" s="138">
        <v>3.67</v>
      </c>
      <c r="W84" s="138">
        <v>3.79</v>
      </c>
      <c r="X84" s="4">
        <v>937.17</v>
      </c>
      <c r="Y84" s="4">
        <v>5.6</v>
      </c>
      <c r="Z84" s="4">
        <v>933.19</v>
      </c>
      <c r="AA84" s="32">
        <v>929.24</v>
      </c>
    </row>
    <row r="85" spans="1:27" ht="18" customHeight="1">
      <c r="A85" s="31" t="s">
        <v>124</v>
      </c>
      <c r="B85" s="6" t="s">
        <v>7</v>
      </c>
      <c r="C85" s="6" t="s">
        <v>42</v>
      </c>
      <c r="D85" s="6" t="s">
        <v>166</v>
      </c>
      <c r="E85" s="13">
        <v>3</v>
      </c>
      <c r="F85" s="7">
        <v>3</v>
      </c>
      <c r="G85" s="11">
        <v>11</v>
      </c>
      <c r="H85" s="2">
        <v>3.67</v>
      </c>
      <c r="I85" s="11">
        <v>6</v>
      </c>
      <c r="J85" s="11">
        <v>1</v>
      </c>
      <c r="K85" s="24">
        <v>2</v>
      </c>
      <c r="L85" s="26">
        <v>2.85</v>
      </c>
      <c r="M85" s="11">
        <v>0.22</v>
      </c>
      <c r="N85" s="11">
        <v>2.99</v>
      </c>
      <c r="O85" s="11">
        <v>3.1</v>
      </c>
      <c r="P85" s="11">
        <v>959.4</v>
      </c>
      <c r="Q85" s="11">
        <v>6.49</v>
      </c>
      <c r="R85" s="11">
        <v>955.18</v>
      </c>
      <c r="S85" s="27">
        <v>952.09</v>
      </c>
      <c r="T85" s="25">
        <v>4.53</v>
      </c>
      <c r="U85" s="138">
        <v>0</v>
      </c>
      <c r="V85" s="138">
        <v>4.53</v>
      </c>
      <c r="W85" s="138">
        <v>4.53</v>
      </c>
      <c r="X85" s="4">
        <v>909.21</v>
      </c>
      <c r="Y85" s="4">
        <v>0</v>
      </c>
      <c r="Z85" s="4">
        <v>909.21</v>
      </c>
      <c r="AA85" s="32">
        <v>909.21</v>
      </c>
    </row>
    <row r="86" spans="1:27" ht="18" customHeight="1">
      <c r="A86" s="31" t="s">
        <v>124</v>
      </c>
      <c r="B86" s="6" t="s">
        <v>7</v>
      </c>
      <c r="C86" s="6" t="s">
        <v>43</v>
      </c>
      <c r="D86" s="6" t="s">
        <v>166</v>
      </c>
      <c r="E86" s="13">
        <v>4</v>
      </c>
      <c r="F86" s="7">
        <v>4</v>
      </c>
      <c r="G86" s="11">
        <v>14</v>
      </c>
      <c r="H86" s="2">
        <v>3.5</v>
      </c>
      <c r="I86" s="11">
        <v>11</v>
      </c>
      <c r="J86" s="11">
        <v>4</v>
      </c>
      <c r="K86" s="24">
        <v>5</v>
      </c>
      <c r="L86" s="26">
        <v>2.48</v>
      </c>
      <c r="M86" s="11">
        <v>0.11</v>
      </c>
      <c r="N86" s="11">
        <v>2.58</v>
      </c>
      <c r="O86" s="11">
        <v>2.6</v>
      </c>
      <c r="P86" s="11">
        <v>970.47</v>
      </c>
      <c r="Q86" s="11">
        <v>3.21</v>
      </c>
      <c r="R86" s="11">
        <v>967.71</v>
      </c>
      <c r="S86" s="27">
        <v>967</v>
      </c>
      <c r="T86" s="25">
        <v>2.83</v>
      </c>
      <c r="U86" s="138">
        <v>0.3</v>
      </c>
      <c r="V86" s="138">
        <v>3.02</v>
      </c>
      <c r="W86" s="138">
        <v>3.04</v>
      </c>
      <c r="X86" s="4">
        <v>959.98</v>
      </c>
      <c r="Y86" s="4">
        <v>8.74</v>
      </c>
      <c r="Z86" s="4">
        <v>954.26</v>
      </c>
      <c r="AA86" s="32">
        <v>953.79</v>
      </c>
    </row>
    <row r="87" spans="1:27" ht="18" customHeight="1">
      <c r="A87" s="31" t="s">
        <v>124</v>
      </c>
      <c r="B87" s="6" t="s">
        <v>7</v>
      </c>
      <c r="C87" s="6" t="s">
        <v>44</v>
      </c>
      <c r="D87" s="6" t="s">
        <v>166</v>
      </c>
      <c r="E87" s="13">
        <v>3</v>
      </c>
      <c r="F87" s="7">
        <v>3</v>
      </c>
      <c r="G87" s="11">
        <v>11</v>
      </c>
      <c r="H87" s="2">
        <v>3.67</v>
      </c>
      <c r="I87" s="11">
        <v>7</v>
      </c>
      <c r="J87" s="11">
        <v>3</v>
      </c>
      <c r="K87" s="24">
        <v>4</v>
      </c>
      <c r="L87" s="26">
        <v>1.91</v>
      </c>
      <c r="M87" s="11">
        <v>0.32</v>
      </c>
      <c r="N87" s="11">
        <v>2.13</v>
      </c>
      <c r="O87" s="11">
        <v>2.21</v>
      </c>
      <c r="P87" s="11">
        <v>987.44</v>
      </c>
      <c r="Q87" s="11">
        <v>9.5399999999999991</v>
      </c>
      <c r="R87" s="11">
        <v>980.78</v>
      </c>
      <c r="S87" s="27">
        <v>978.82</v>
      </c>
      <c r="T87" s="25">
        <v>3.87</v>
      </c>
      <c r="U87" s="138">
        <v>1.69</v>
      </c>
      <c r="V87" s="138">
        <v>4.7</v>
      </c>
      <c r="W87" s="138">
        <v>6.2</v>
      </c>
      <c r="X87" s="4">
        <v>921.4</v>
      </c>
      <c r="Y87" s="4">
        <v>60.55</v>
      </c>
      <c r="Z87" s="4">
        <v>893.23</v>
      </c>
      <c r="AA87" s="32">
        <v>837.39</v>
      </c>
    </row>
    <row r="88" spans="1:27" ht="18" customHeight="1">
      <c r="A88" s="31" t="s">
        <v>124</v>
      </c>
      <c r="B88" s="6" t="s">
        <v>7</v>
      </c>
      <c r="C88" s="6" t="s">
        <v>45</v>
      </c>
      <c r="D88" s="6" t="s">
        <v>166</v>
      </c>
      <c r="E88" s="13">
        <v>4</v>
      </c>
      <c r="F88" s="7">
        <v>4</v>
      </c>
      <c r="G88" s="11">
        <v>17</v>
      </c>
      <c r="H88" s="2">
        <v>4.25</v>
      </c>
      <c r="I88" s="11">
        <v>10</v>
      </c>
      <c r="J88" s="11">
        <v>3</v>
      </c>
      <c r="K88" s="24">
        <v>2</v>
      </c>
      <c r="L88" s="26">
        <v>2.29</v>
      </c>
      <c r="M88" s="11">
        <v>0.14000000000000001</v>
      </c>
      <c r="N88" s="11">
        <v>2.31</v>
      </c>
      <c r="O88" s="11">
        <v>2.5299999999999998</v>
      </c>
      <c r="P88" s="11">
        <v>976.44</v>
      </c>
      <c r="Q88" s="11">
        <v>4.28</v>
      </c>
      <c r="R88" s="11">
        <v>975.68</v>
      </c>
      <c r="S88" s="27">
        <v>969.17</v>
      </c>
      <c r="T88" s="25">
        <v>2.39</v>
      </c>
      <c r="U88" s="138">
        <v>0.26</v>
      </c>
      <c r="V88" s="138">
        <v>2.5</v>
      </c>
      <c r="W88" s="138">
        <v>2.76</v>
      </c>
      <c r="X88" s="4">
        <v>973.41</v>
      </c>
      <c r="Y88" s="4">
        <v>7.93</v>
      </c>
      <c r="Z88" s="4">
        <v>970.06</v>
      </c>
      <c r="AA88" s="32">
        <v>962.26</v>
      </c>
    </row>
    <row r="89" spans="1:27" ht="18" customHeight="1">
      <c r="A89" s="31" t="s">
        <v>124</v>
      </c>
      <c r="B89" s="6" t="s">
        <v>7</v>
      </c>
      <c r="C89" s="6" t="s">
        <v>46</v>
      </c>
      <c r="D89" s="6" t="s">
        <v>166</v>
      </c>
      <c r="E89" s="13">
        <v>2</v>
      </c>
      <c r="F89" s="7">
        <v>2</v>
      </c>
      <c r="G89" s="11">
        <v>8</v>
      </c>
      <c r="H89" s="2">
        <v>4</v>
      </c>
      <c r="I89" s="11">
        <v>8</v>
      </c>
      <c r="J89" s="11">
        <v>2</v>
      </c>
      <c r="K89" s="24">
        <v>2</v>
      </c>
      <c r="L89" s="26">
        <v>2.3199999999999998</v>
      </c>
      <c r="M89" s="11">
        <v>0.13</v>
      </c>
      <c r="N89" s="11">
        <v>2.38</v>
      </c>
      <c r="O89" s="11">
        <v>2.44</v>
      </c>
      <c r="P89" s="11">
        <v>975.51</v>
      </c>
      <c r="Q89" s="11">
        <v>3.84</v>
      </c>
      <c r="R89" s="11">
        <v>973.59</v>
      </c>
      <c r="S89" s="27">
        <v>971.67</v>
      </c>
      <c r="T89" s="25">
        <v>2.69</v>
      </c>
      <c r="U89" s="138">
        <v>0.01</v>
      </c>
      <c r="V89" s="138">
        <v>2.7</v>
      </c>
      <c r="W89" s="138">
        <v>2.71</v>
      </c>
      <c r="X89" s="4">
        <v>964.17</v>
      </c>
      <c r="Y89" s="4">
        <v>0.32</v>
      </c>
      <c r="Z89" s="4">
        <v>964.02</v>
      </c>
      <c r="AA89" s="32">
        <v>963.86</v>
      </c>
    </row>
    <row r="90" spans="1:27" ht="18" customHeight="1">
      <c r="A90" s="31" t="s">
        <v>124</v>
      </c>
      <c r="B90" s="6" t="s">
        <v>7</v>
      </c>
      <c r="C90" s="6" t="s">
        <v>47</v>
      </c>
      <c r="D90" s="6" t="s">
        <v>166</v>
      </c>
      <c r="E90" s="13">
        <v>3</v>
      </c>
      <c r="F90" s="7">
        <v>3</v>
      </c>
      <c r="G90" s="11">
        <v>11</v>
      </c>
      <c r="H90" s="2">
        <v>3.67</v>
      </c>
      <c r="I90" s="11">
        <v>6</v>
      </c>
      <c r="J90" s="11">
        <v>1</v>
      </c>
      <c r="K90" s="24">
        <v>3</v>
      </c>
      <c r="L90" s="26">
        <v>2.0699999999999998</v>
      </c>
      <c r="M90" s="11">
        <v>0.15</v>
      </c>
      <c r="N90" s="11">
        <v>2.1800000000000002</v>
      </c>
      <c r="O90" s="11">
        <v>2.2000000000000002</v>
      </c>
      <c r="P90" s="11">
        <v>982.83</v>
      </c>
      <c r="Q90" s="11">
        <v>4.45</v>
      </c>
      <c r="R90" s="11">
        <v>979.7</v>
      </c>
      <c r="S90" s="27">
        <v>979.06</v>
      </c>
      <c r="T90" s="25">
        <v>4.01</v>
      </c>
      <c r="U90" s="138">
        <v>0</v>
      </c>
      <c r="V90" s="138">
        <v>4.01</v>
      </c>
      <c r="W90" s="138">
        <v>4.01</v>
      </c>
      <c r="X90" s="4">
        <v>923.24</v>
      </c>
      <c r="Y90" s="4">
        <v>0</v>
      </c>
      <c r="Z90" s="4">
        <v>923.24</v>
      </c>
      <c r="AA90" s="32">
        <v>923.24</v>
      </c>
    </row>
    <row r="91" spans="1:27" ht="18" customHeight="1">
      <c r="A91" s="31" t="s">
        <v>124</v>
      </c>
      <c r="B91" s="6" t="s">
        <v>7</v>
      </c>
      <c r="C91" s="6" t="s">
        <v>48</v>
      </c>
      <c r="D91" s="6" t="s">
        <v>166</v>
      </c>
      <c r="E91" s="13">
        <v>4</v>
      </c>
      <c r="F91" s="7">
        <v>4</v>
      </c>
      <c r="G91" s="11">
        <v>16</v>
      </c>
      <c r="H91" s="2">
        <v>4</v>
      </c>
      <c r="I91" s="11">
        <v>13</v>
      </c>
      <c r="J91" s="11">
        <v>4</v>
      </c>
      <c r="K91" s="24">
        <v>4</v>
      </c>
      <c r="L91" s="26">
        <v>2.61</v>
      </c>
      <c r="M91" s="11">
        <v>0.12</v>
      </c>
      <c r="N91" s="11">
        <v>2.7</v>
      </c>
      <c r="O91" s="11">
        <v>2.75</v>
      </c>
      <c r="P91" s="11">
        <v>966.51</v>
      </c>
      <c r="Q91" s="11">
        <v>3.76</v>
      </c>
      <c r="R91" s="11">
        <v>963.23</v>
      </c>
      <c r="S91" s="27">
        <v>962.64</v>
      </c>
      <c r="T91" s="25">
        <v>2.94</v>
      </c>
      <c r="U91" s="138">
        <v>0.26</v>
      </c>
      <c r="V91" s="138">
        <v>3.18</v>
      </c>
      <c r="W91" s="138">
        <v>3.2</v>
      </c>
      <c r="X91" s="4">
        <v>955.9</v>
      </c>
      <c r="Y91" s="4">
        <v>9.01</v>
      </c>
      <c r="Z91" s="4">
        <v>948.57</v>
      </c>
      <c r="AA91" s="32">
        <v>945.11</v>
      </c>
    </row>
    <row r="92" spans="1:27" ht="18" customHeight="1">
      <c r="A92" s="31" t="s">
        <v>124</v>
      </c>
      <c r="B92" s="6" t="s">
        <v>7</v>
      </c>
      <c r="C92" s="6" t="s">
        <v>49</v>
      </c>
      <c r="D92" s="6" t="s">
        <v>166</v>
      </c>
      <c r="E92" s="13">
        <v>3</v>
      </c>
      <c r="F92" s="7">
        <v>3</v>
      </c>
      <c r="G92" s="11">
        <v>10</v>
      </c>
      <c r="H92" s="2">
        <v>3.33</v>
      </c>
      <c r="I92" s="11">
        <v>5</v>
      </c>
      <c r="J92" s="11">
        <v>2</v>
      </c>
      <c r="K92" s="24">
        <v>2</v>
      </c>
      <c r="L92" s="26">
        <v>3.19</v>
      </c>
      <c r="M92" s="11">
        <v>0.17</v>
      </c>
      <c r="N92" s="11">
        <v>3.31</v>
      </c>
      <c r="O92" s="11">
        <v>3.36</v>
      </c>
      <c r="P92" s="11">
        <v>949.25</v>
      </c>
      <c r="Q92" s="11">
        <v>5.08</v>
      </c>
      <c r="R92" s="11">
        <v>945.79</v>
      </c>
      <c r="S92" s="27">
        <v>944.12</v>
      </c>
      <c r="T92" s="25">
        <v>3.11</v>
      </c>
      <c r="U92" s="138">
        <v>0.15</v>
      </c>
      <c r="V92" s="138">
        <v>3.18</v>
      </c>
      <c r="W92" s="138">
        <v>3.25</v>
      </c>
      <c r="X92" s="4">
        <v>951.81</v>
      </c>
      <c r="Y92" s="4">
        <v>4.3600000000000003</v>
      </c>
      <c r="Z92" s="4">
        <v>949.63</v>
      </c>
      <c r="AA92" s="32">
        <v>947.45</v>
      </c>
    </row>
    <row r="93" spans="1:27" ht="18" customHeight="1">
      <c r="A93" s="31" t="s">
        <v>124</v>
      </c>
      <c r="B93" s="6" t="s">
        <v>7</v>
      </c>
      <c r="C93" s="6" t="s">
        <v>50</v>
      </c>
      <c r="D93" s="6" t="s">
        <v>166</v>
      </c>
      <c r="E93" s="13">
        <v>2</v>
      </c>
      <c r="F93" s="7">
        <v>2</v>
      </c>
      <c r="G93" s="11">
        <v>7</v>
      </c>
      <c r="H93" s="2">
        <v>3.5</v>
      </c>
      <c r="I93" s="11">
        <v>3</v>
      </c>
      <c r="J93" s="11">
        <v>2</v>
      </c>
      <c r="K93" s="24">
        <v>0</v>
      </c>
      <c r="L93" s="26">
        <v>3.54</v>
      </c>
      <c r="M93" s="11">
        <v>0.19</v>
      </c>
      <c r="N93" s="11">
        <v>3.63</v>
      </c>
      <c r="O93" s="11">
        <v>3.73</v>
      </c>
      <c r="P93" s="11">
        <v>938.85</v>
      </c>
      <c r="Q93" s="11">
        <v>5.72</v>
      </c>
      <c r="R93" s="11">
        <v>935.99</v>
      </c>
      <c r="S93" s="27">
        <v>933.13</v>
      </c>
      <c r="T93" s="25">
        <v>3.54</v>
      </c>
      <c r="U93" s="138">
        <v>0.19</v>
      </c>
      <c r="V93" s="138">
        <v>3.63</v>
      </c>
      <c r="W93" s="138">
        <v>3.73</v>
      </c>
      <c r="X93" s="4">
        <v>938.85</v>
      </c>
      <c r="Y93" s="4">
        <v>5.72</v>
      </c>
      <c r="Z93" s="4">
        <v>935.99</v>
      </c>
      <c r="AA93" s="32">
        <v>933.13</v>
      </c>
    </row>
    <row r="94" spans="1:27" ht="18" customHeight="1">
      <c r="A94" s="31" t="s">
        <v>124</v>
      </c>
      <c r="B94" s="6" t="s">
        <v>7</v>
      </c>
      <c r="C94" s="6" t="s">
        <v>51</v>
      </c>
      <c r="D94" s="6" t="s">
        <v>166</v>
      </c>
      <c r="E94" s="13">
        <v>8</v>
      </c>
      <c r="F94" s="7">
        <v>8</v>
      </c>
      <c r="G94" s="11">
        <v>27</v>
      </c>
      <c r="H94" s="2">
        <v>3.38</v>
      </c>
      <c r="I94" s="11">
        <v>19</v>
      </c>
      <c r="J94" s="11">
        <v>8</v>
      </c>
      <c r="K94" s="24">
        <v>7</v>
      </c>
      <c r="L94" s="26">
        <v>2.56</v>
      </c>
      <c r="M94" s="11">
        <v>0.19</v>
      </c>
      <c r="N94" s="11">
        <v>2.65</v>
      </c>
      <c r="O94" s="11">
        <v>2.87</v>
      </c>
      <c r="P94" s="11">
        <v>968.06</v>
      </c>
      <c r="Q94" s="11">
        <v>5.61</v>
      </c>
      <c r="R94" s="11">
        <v>965.39</v>
      </c>
      <c r="S94" s="27">
        <v>958.82</v>
      </c>
      <c r="T94" s="25">
        <v>3.05</v>
      </c>
      <c r="U94" s="138">
        <v>0.41</v>
      </c>
      <c r="V94" s="138">
        <v>3.24</v>
      </c>
      <c r="W94" s="138">
        <v>3.87</v>
      </c>
      <c r="X94" s="4">
        <v>953.28</v>
      </c>
      <c r="Y94" s="4">
        <v>12.44</v>
      </c>
      <c r="Z94" s="4">
        <v>946.49</v>
      </c>
      <c r="AA94" s="32">
        <v>928.9</v>
      </c>
    </row>
    <row r="95" spans="1:27" ht="18" customHeight="1">
      <c r="A95" s="31" t="s">
        <v>124</v>
      </c>
      <c r="B95" s="6" t="s">
        <v>7</v>
      </c>
      <c r="C95" s="6" t="s">
        <v>52</v>
      </c>
      <c r="D95" s="6" t="s">
        <v>166</v>
      </c>
      <c r="E95" s="13">
        <v>6</v>
      </c>
      <c r="F95" s="7">
        <v>5</v>
      </c>
      <c r="G95" s="11">
        <v>12</v>
      </c>
      <c r="H95" s="2">
        <v>2.4</v>
      </c>
      <c r="I95" s="11">
        <v>10</v>
      </c>
      <c r="J95" s="11">
        <v>5</v>
      </c>
      <c r="K95" s="24">
        <v>3</v>
      </c>
      <c r="L95" s="26">
        <v>2.46</v>
      </c>
      <c r="M95" s="11">
        <v>0.18</v>
      </c>
      <c r="N95" s="11">
        <v>2.52</v>
      </c>
      <c r="O95" s="11">
        <v>2.74</v>
      </c>
      <c r="P95" s="11">
        <v>971.14</v>
      </c>
      <c r="Q95" s="11">
        <v>5.3</v>
      </c>
      <c r="R95" s="11">
        <v>969.54</v>
      </c>
      <c r="S95" s="27">
        <v>962.76</v>
      </c>
      <c r="T95" s="25">
        <v>2.69</v>
      </c>
      <c r="U95" s="138">
        <v>0.35</v>
      </c>
      <c r="V95" s="138">
        <v>2.81</v>
      </c>
      <c r="W95" s="138">
        <v>3.24</v>
      </c>
      <c r="X95" s="4">
        <v>964.42</v>
      </c>
      <c r="Y95" s="4">
        <v>10.52</v>
      </c>
      <c r="Z95" s="4">
        <v>960.82</v>
      </c>
      <c r="AA95" s="32">
        <v>947.96</v>
      </c>
    </row>
    <row r="96" spans="1:27" ht="18" customHeight="1">
      <c r="A96" s="31" t="s">
        <v>124</v>
      </c>
      <c r="B96" s="6" t="s">
        <v>8</v>
      </c>
      <c r="C96" s="6" t="s">
        <v>54</v>
      </c>
      <c r="D96" s="6" t="s">
        <v>166</v>
      </c>
      <c r="E96" s="13">
        <v>4</v>
      </c>
      <c r="F96" s="7">
        <v>4</v>
      </c>
      <c r="G96" s="11">
        <v>26</v>
      </c>
      <c r="H96" s="2">
        <v>6.5</v>
      </c>
      <c r="I96" s="11">
        <v>16</v>
      </c>
      <c r="J96" s="11">
        <v>4</v>
      </c>
      <c r="K96" s="24">
        <v>9</v>
      </c>
      <c r="L96" s="26">
        <v>3.85</v>
      </c>
      <c r="M96" s="11">
        <v>0.26</v>
      </c>
      <c r="N96" s="11">
        <v>4.07</v>
      </c>
      <c r="O96" s="11">
        <v>4.1500000000000004</v>
      </c>
      <c r="P96" s="11">
        <v>928.93</v>
      </c>
      <c r="Q96" s="11">
        <v>7.39</v>
      </c>
      <c r="R96" s="11">
        <v>922.91</v>
      </c>
      <c r="S96" s="27">
        <v>920.51</v>
      </c>
      <c r="T96" s="25">
        <v>4.33</v>
      </c>
      <c r="U96" s="138">
        <v>0.19</v>
      </c>
      <c r="V96" s="138">
        <v>4.4400000000000004</v>
      </c>
      <c r="W96" s="138">
        <v>4.62</v>
      </c>
      <c r="X96" s="4">
        <v>913.55</v>
      </c>
      <c r="Y96" s="4">
        <v>4.41</v>
      </c>
      <c r="Z96" s="4">
        <v>911.96</v>
      </c>
      <c r="AA96" s="32">
        <v>906.35</v>
      </c>
    </row>
    <row r="97" spans="1:27" ht="18" customHeight="1">
      <c r="A97" s="31" t="s">
        <v>124</v>
      </c>
      <c r="B97" s="6" t="s">
        <v>8</v>
      </c>
      <c r="C97" s="6" t="s">
        <v>55</v>
      </c>
      <c r="D97" s="6" t="s">
        <v>166</v>
      </c>
      <c r="E97" s="13">
        <v>4</v>
      </c>
      <c r="F97" s="7">
        <v>5</v>
      </c>
      <c r="G97" s="11">
        <v>36</v>
      </c>
      <c r="H97" s="2">
        <v>7.2</v>
      </c>
      <c r="I97" s="11">
        <v>26</v>
      </c>
      <c r="J97" s="11">
        <v>5</v>
      </c>
      <c r="K97" s="24">
        <v>12</v>
      </c>
      <c r="L97" s="26">
        <v>2.5499999999999998</v>
      </c>
      <c r="M97" s="11">
        <v>0.26</v>
      </c>
      <c r="N97" s="11">
        <v>2.64</v>
      </c>
      <c r="O97" s="11">
        <v>2.98</v>
      </c>
      <c r="P97" s="11">
        <v>968.6</v>
      </c>
      <c r="Q97" s="11">
        <v>7.83</v>
      </c>
      <c r="R97" s="11">
        <v>965.69</v>
      </c>
      <c r="S97" s="27">
        <v>955.58</v>
      </c>
      <c r="T97" s="25">
        <v>3.34</v>
      </c>
      <c r="U97" s="138">
        <v>0.06</v>
      </c>
      <c r="V97" s="138">
        <v>3.37</v>
      </c>
      <c r="W97" s="138">
        <v>3.44</v>
      </c>
      <c r="X97" s="4">
        <v>944.7</v>
      </c>
      <c r="Y97" s="4">
        <v>1.77</v>
      </c>
      <c r="Z97" s="4">
        <v>944.01</v>
      </c>
      <c r="AA97" s="32">
        <v>941.67</v>
      </c>
    </row>
    <row r="98" spans="1:27" ht="18" customHeight="1">
      <c r="A98" s="31" t="s">
        <v>124</v>
      </c>
      <c r="B98" s="6" t="s">
        <v>8</v>
      </c>
      <c r="C98" s="6" t="s">
        <v>56</v>
      </c>
      <c r="D98" s="6" t="s">
        <v>166</v>
      </c>
      <c r="E98" s="13">
        <v>6</v>
      </c>
      <c r="F98" s="7">
        <v>4</v>
      </c>
      <c r="G98" s="11">
        <v>16</v>
      </c>
      <c r="H98" s="2">
        <v>4</v>
      </c>
      <c r="I98" s="11">
        <v>7</v>
      </c>
      <c r="J98" s="11">
        <v>4</v>
      </c>
      <c r="K98" s="24">
        <v>2</v>
      </c>
      <c r="L98" s="26">
        <v>3.14</v>
      </c>
      <c r="M98" s="11">
        <v>0.14000000000000001</v>
      </c>
      <c r="N98" s="11">
        <v>3.26</v>
      </c>
      <c r="O98" s="11">
        <v>3.28</v>
      </c>
      <c r="P98" s="11">
        <v>950.41</v>
      </c>
      <c r="Q98" s="11">
        <v>4.4000000000000004</v>
      </c>
      <c r="R98" s="11">
        <v>946.4</v>
      </c>
      <c r="S98" s="27">
        <v>946.18</v>
      </c>
      <c r="T98" s="25">
        <v>4.13</v>
      </c>
      <c r="U98" s="138">
        <v>1.05</v>
      </c>
      <c r="V98" s="138">
        <v>5.07</v>
      </c>
      <c r="W98" s="138">
        <v>5.38</v>
      </c>
      <c r="X98" s="4">
        <v>919.69</v>
      </c>
      <c r="Y98" s="4">
        <v>32.549999999999997</v>
      </c>
      <c r="Z98" s="4">
        <v>892.02</v>
      </c>
      <c r="AA98" s="32">
        <v>879.61</v>
      </c>
    </row>
    <row r="99" spans="1:27" ht="18" customHeight="1">
      <c r="A99" s="31" t="s">
        <v>124</v>
      </c>
      <c r="B99" s="6" t="s">
        <v>8</v>
      </c>
      <c r="C99" s="6" t="s">
        <v>57</v>
      </c>
      <c r="D99" s="6" t="s">
        <v>166</v>
      </c>
      <c r="E99" s="13">
        <v>2</v>
      </c>
      <c r="F99" s="7">
        <v>2</v>
      </c>
      <c r="G99" s="11">
        <v>10</v>
      </c>
      <c r="H99" s="2">
        <v>5</v>
      </c>
      <c r="I99" s="11">
        <v>5</v>
      </c>
      <c r="J99" s="11">
        <v>2</v>
      </c>
      <c r="K99" s="24">
        <v>2</v>
      </c>
      <c r="L99" s="26">
        <v>2.61</v>
      </c>
      <c r="M99" s="11">
        <v>0.12</v>
      </c>
      <c r="N99" s="11">
        <v>2.67</v>
      </c>
      <c r="O99" s="11">
        <v>2.73</v>
      </c>
      <c r="P99" s="11">
        <v>966.29</v>
      </c>
      <c r="Q99" s="11">
        <v>3.11</v>
      </c>
      <c r="R99" s="11">
        <v>964.74</v>
      </c>
      <c r="S99" s="27">
        <v>963.18</v>
      </c>
      <c r="T99" s="25">
        <v>4.46</v>
      </c>
      <c r="U99" s="138">
        <v>0.06</v>
      </c>
      <c r="V99" s="138">
        <v>4.49</v>
      </c>
      <c r="W99" s="138">
        <v>4.5199999999999996</v>
      </c>
      <c r="X99" s="4">
        <v>910.38</v>
      </c>
      <c r="Y99" s="4">
        <v>0.86</v>
      </c>
      <c r="Z99" s="4">
        <v>909.96</v>
      </c>
      <c r="AA99" s="32">
        <v>909.53</v>
      </c>
    </row>
    <row r="100" spans="1:27" ht="18" customHeight="1">
      <c r="A100" s="31" t="s">
        <v>124</v>
      </c>
      <c r="B100" s="6" t="s">
        <v>8</v>
      </c>
      <c r="C100" s="6" t="s">
        <v>58</v>
      </c>
      <c r="D100" s="6" t="s">
        <v>166</v>
      </c>
      <c r="E100" s="13">
        <v>4</v>
      </c>
      <c r="F100" s="7">
        <v>5</v>
      </c>
      <c r="G100" s="11">
        <v>21</v>
      </c>
      <c r="H100" s="2">
        <v>4.2</v>
      </c>
      <c r="I100" s="11">
        <v>15</v>
      </c>
      <c r="J100" s="11">
        <v>4</v>
      </c>
      <c r="K100" s="24">
        <v>8</v>
      </c>
      <c r="L100" s="26">
        <v>3.16</v>
      </c>
      <c r="M100" s="11">
        <v>0.17</v>
      </c>
      <c r="N100" s="11">
        <v>3.23</v>
      </c>
      <c r="O100" s="11">
        <v>3.44</v>
      </c>
      <c r="P100" s="11">
        <v>949.86</v>
      </c>
      <c r="Q100" s="11">
        <v>4.7300000000000004</v>
      </c>
      <c r="R100" s="11">
        <v>948.17</v>
      </c>
      <c r="S100" s="27">
        <v>941.86</v>
      </c>
      <c r="T100" s="25">
        <v>3.71</v>
      </c>
      <c r="U100" s="138">
        <v>0.57999999999999996</v>
      </c>
      <c r="V100" s="138">
        <v>3.86</v>
      </c>
      <c r="W100" s="138">
        <v>4.67</v>
      </c>
      <c r="X100" s="4">
        <v>933.82</v>
      </c>
      <c r="Y100" s="4">
        <v>17.46</v>
      </c>
      <c r="Z100" s="4">
        <v>929.31</v>
      </c>
      <c r="AA100" s="32">
        <v>904.82</v>
      </c>
    </row>
    <row r="101" spans="1:27" ht="18" customHeight="1">
      <c r="A101" s="31" t="s">
        <v>124</v>
      </c>
      <c r="B101" s="6" t="s">
        <v>8</v>
      </c>
      <c r="C101" s="6" t="s">
        <v>59</v>
      </c>
      <c r="D101" s="6" t="s">
        <v>166</v>
      </c>
      <c r="E101" s="13">
        <v>11</v>
      </c>
      <c r="F101" s="7">
        <v>10</v>
      </c>
      <c r="G101" s="11">
        <v>36</v>
      </c>
      <c r="H101" s="2">
        <v>3.6</v>
      </c>
      <c r="I101" s="11">
        <v>29</v>
      </c>
      <c r="J101" s="11">
        <v>10</v>
      </c>
      <c r="K101" s="24">
        <v>16</v>
      </c>
      <c r="L101" s="26">
        <v>2.63</v>
      </c>
      <c r="M101" s="11">
        <v>0.33</v>
      </c>
      <c r="N101" s="11">
        <v>2.91</v>
      </c>
      <c r="O101" s="11">
        <v>3.02</v>
      </c>
      <c r="P101" s="11">
        <v>965.65</v>
      </c>
      <c r="Q101" s="11">
        <v>9.9700000000000006</v>
      </c>
      <c r="R101" s="11">
        <v>957.43</v>
      </c>
      <c r="S101" s="27">
        <v>953.47</v>
      </c>
      <c r="T101" s="25">
        <v>3.67</v>
      </c>
      <c r="U101" s="138">
        <v>0.98</v>
      </c>
      <c r="V101" s="138">
        <v>4.3899999999999997</v>
      </c>
      <c r="W101" s="138">
        <v>5.58</v>
      </c>
      <c r="X101" s="4">
        <v>933.97</v>
      </c>
      <c r="Y101" s="4">
        <v>29.83</v>
      </c>
      <c r="Z101" s="4">
        <v>913.2</v>
      </c>
      <c r="AA101" s="32">
        <v>873.75</v>
      </c>
    </row>
    <row r="102" spans="1:27" ht="18" customHeight="1">
      <c r="A102" s="31" t="s">
        <v>124</v>
      </c>
      <c r="B102" s="6" t="s">
        <v>9</v>
      </c>
      <c r="C102" s="6" t="s">
        <v>60</v>
      </c>
      <c r="D102" s="6" t="s">
        <v>166</v>
      </c>
      <c r="E102" s="13">
        <v>8</v>
      </c>
      <c r="F102" s="7">
        <v>8</v>
      </c>
      <c r="G102" s="11">
        <v>53</v>
      </c>
      <c r="H102" s="2">
        <v>6.63</v>
      </c>
      <c r="I102" s="11">
        <v>29</v>
      </c>
      <c r="J102" s="11">
        <v>8</v>
      </c>
      <c r="K102" s="24">
        <v>7</v>
      </c>
      <c r="L102" s="26">
        <v>4.41</v>
      </c>
      <c r="M102" s="11">
        <v>0.1</v>
      </c>
      <c r="N102" s="11">
        <v>4.4800000000000004</v>
      </c>
      <c r="O102" s="11">
        <v>4.5599999999999996</v>
      </c>
      <c r="P102" s="11">
        <v>912.52</v>
      </c>
      <c r="Q102" s="11">
        <v>3.18</v>
      </c>
      <c r="R102" s="11">
        <v>910.72</v>
      </c>
      <c r="S102" s="27">
        <v>908.24</v>
      </c>
      <c r="T102" s="25">
        <v>4.7699999999999996</v>
      </c>
      <c r="U102" s="138">
        <v>0.24</v>
      </c>
      <c r="V102" s="138">
        <v>4.9400000000000004</v>
      </c>
      <c r="W102" s="138">
        <v>5.09</v>
      </c>
      <c r="X102" s="4">
        <v>901.36</v>
      </c>
      <c r="Y102" s="4">
        <v>7.61</v>
      </c>
      <c r="Z102" s="4">
        <v>895.94</v>
      </c>
      <c r="AA102" s="32">
        <v>892.45</v>
      </c>
    </row>
    <row r="103" spans="1:27" ht="18" customHeight="1">
      <c r="A103" s="31" t="s">
        <v>124</v>
      </c>
      <c r="B103" s="6" t="s">
        <v>9</v>
      </c>
      <c r="C103" s="6" t="s">
        <v>61</v>
      </c>
      <c r="D103" s="6" t="s">
        <v>166</v>
      </c>
      <c r="E103" s="13">
        <v>17</v>
      </c>
      <c r="F103" s="7">
        <v>19</v>
      </c>
      <c r="G103" s="11">
        <v>54</v>
      </c>
      <c r="H103" s="2">
        <v>2.84</v>
      </c>
      <c r="I103" s="11">
        <v>45</v>
      </c>
      <c r="J103" s="11">
        <v>19</v>
      </c>
      <c r="K103" s="24">
        <v>14</v>
      </c>
      <c r="L103" s="26">
        <v>3.4</v>
      </c>
      <c r="M103" s="11">
        <v>0.43</v>
      </c>
      <c r="N103" s="11">
        <v>3.75</v>
      </c>
      <c r="O103" s="11">
        <v>3.93</v>
      </c>
      <c r="P103" s="11">
        <v>942.81</v>
      </c>
      <c r="Q103" s="11">
        <v>12.93</v>
      </c>
      <c r="R103" s="11">
        <v>932.38</v>
      </c>
      <c r="S103" s="27">
        <v>927.19</v>
      </c>
      <c r="T103" s="25">
        <v>3.83</v>
      </c>
      <c r="U103" s="138">
        <v>0.48</v>
      </c>
      <c r="V103" s="138">
        <v>4.16</v>
      </c>
      <c r="W103" s="138">
        <v>4.62</v>
      </c>
      <c r="X103" s="4">
        <v>929.49</v>
      </c>
      <c r="Y103" s="4">
        <v>14.55</v>
      </c>
      <c r="Z103" s="4">
        <v>919.7</v>
      </c>
      <c r="AA103" s="32">
        <v>906.52</v>
      </c>
    </row>
    <row r="104" spans="1:27" ht="18" customHeight="1">
      <c r="A104" s="31" t="s">
        <v>124</v>
      </c>
      <c r="B104" s="6" t="s">
        <v>9</v>
      </c>
      <c r="C104" s="6" t="s">
        <v>62</v>
      </c>
      <c r="D104" s="6" t="s">
        <v>166</v>
      </c>
      <c r="E104" s="13">
        <v>4</v>
      </c>
      <c r="F104" s="7">
        <v>4</v>
      </c>
      <c r="G104" s="11">
        <v>11</v>
      </c>
      <c r="H104" s="2">
        <v>2.75</v>
      </c>
      <c r="I104" s="11">
        <v>7</v>
      </c>
      <c r="J104" s="11">
        <v>4</v>
      </c>
      <c r="K104" s="24">
        <v>3</v>
      </c>
      <c r="L104" s="26">
        <v>3.38</v>
      </c>
      <c r="M104" s="11">
        <v>0.55000000000000004</v>
      </c>
      <c r="N104" s="11">
        <v>3.77</v>
      </c>
      <c r="O104" s="11">
        <v>3.85</v>
      </c>
      <c r="P104" s="11">
        <v>943.58</v>
      </c>
      <c r="Q104" s="11">
        <v>16.45</v>
      </c>
      <c r="R104" s="11">
        <v>931.93</v>
      </c>
      <c r="S104" s="27">
        <v>929.49</v>
      </c>
      <c r="T104" s="25">
        <v>4.18</v>
      </c>
      <c r="U104" s="138">
        <v>0.47</v>
      </c>
      <c r="V104" s="138">
        <v>4.28</v>
      </c>
      <c r="W104" s="138">
        <v>4.9800000000000004</v>
      </c>
      <c r="X104" s="4">
        <v>918.22</v>
      </c>
      <c r="Y104" s="4">
        <v>13.17</v>
      </c>
      <c r="Z104" s="4">
        <v>916.52</v>
      </c>
      <c r="AA104" s="32">
        <v>895.76</v>
      </c>
    </row>
    <row r="105" spans="1:27" ht="18" customHeight="1">
      <c r="A105" s="31" t="s">
        <v>124</v>
      </c>
      <c r="B105" s="6" t="s">
        <v>10</v>
      </c>
      <c r="C105" s="6" t="s">
        <v>63</v>
      </c>
      <c r="D105" s="6" t="s">
        <v>166</v>
      </c>
      <c r="E105" s="13">
        <v>10</v>
      </c>
      <c r="F105" s="7">
        <v>10</v>
      </c>
      <c r="G105" s="11">
        <v>118</v>
      </c>
      <c r="H105" s="2">
        <v>11.8</v>
      </c>
      <c r="I105" s="11">
        <v>70</v>
      </c>
      <c r="J105" s="11">
        <v>10</v>
      </c>
      <c r="K105" s="24">
        <v>12</v>
      </c>
      <c r="L105" s="26">
        <v>1.34</v>
      </c>
      <c r="M105" s="11">
        <v>7.0000000000000007E-2</v>
      </c>
      <c r="N105" s="11">
        <v>1.39</v>
      </c>
      <c r="O105" s="11">
        <v>1.41</v>
      </c>
      <c r="P105" s="11">
        <v>1004.84</v>
      </c>
      <c r="Q105" s="11">
        <v>2.16</v>
      </c>
      <c r="R105" s="11">
        <v>1003.32</v>
      </c>
      <c r="S105" s="27">
        <v>1002.65</v>
      </c>
      <c r="T105" s="25">
        <v>1.45</v>
      </c>
      <c r="U105" s="138">
        <v>0.05</v>
      </c>
      <c r="V105" s="138">
        <v>1.49</v>
      </c>
      <c r="W105" s="138">
        <v>1.52</v>
      </c>
      <c r="X105" s="4">
        <v>1001.51</v>
      </c>
      <c r="Y105" s="4">
        <v>1.45</v>
      </c>
      <c r="Z105" s="4">
        <v>1000.28</v>
      </c>
      <c r="AA105" s="32">
        <v>999.36</v>
      </c>
    </row>
    <row r="106" spans="1:27" ht="18" customHeight="1">
      <c r="A106" s="31" t="s">
        <v>124</v>
      </c>
      <c r="B106" s="6" t="s">
        <v>11</v>
      </c>
      <c r="C106" s="6" t="s">
        <v>64</v>
      </c>
      <c r="D106" s="6" t="s">
        <v>166</v>
      </c>
      <c r="E106" s="13">
        <v>15</v>
      </c>
      <c r="F106" s="7">
        <v>10</v>
      </c>
      <c r="G106" s="11">
        <v>78</v>
      </c>
      <c r="H106" s="2">
        <v>7.8</v>
      </c>
      <c r="I106" s="11">
        <v>45</v>
      </c>
      <c r="J106" s="11">
        <v>10</v>
      </c>
      <c r="K106" s="24">
        <v>11</v>
      </c>
      <c r="L106" s="26">
        <v>1.26</v>
      </c>
      <c r="M106" s="11">
        <v>0.08</v>
      </c>
      <c r="N106" s="11">
        <v>1.33</v>
      </c>
      <c r="O106" s="11">
        <v>1.34</v>
      </c>
      <c r="P106" s="11">
        <v>1007.11</v>
      </c>
      <c r="Q106" s="11">
        <v>2.4</v>
      </c>
      <c r="R106" s="11">
        <v>1005.26</v>
      </c>
      <c r="S106" s="27">
        <v>1004.9</v>
      </c>
      <c r="T106" s="25">
        <v>1.37</v>
      </c>
      <c r="U106" s="138">
        <v>0.12</v>
      </c>
      <c r="V106" s="138">
        <v>1.46</v>
      </c>
      <c r="W106" s="138">
        <v>1.5</v>
      </c>
      <c r="X106" s="4">
        <v>1003.73</v>
      </c>
      <c r="Y106" s="4">
        <v>3.52</v>
      </c>
      <c r="Z106" s="4">
        <v>1001.06</v>
      </c>
      <c r="AA106" s="32">
        <v>999.88</v>
      </c>
    </row>
    <row r="107" spans="1:27" ht="18" customHeight="1">
      <c r="A107" s="31" t="s">
        <v>124</v>
      </c>
      <c r="B107" s="6" t="s">
        <v>12</v>
      </c>
      <c r="C107" s="6" t="s">
        <v>65</v>
      </c>
      <c r="D107" s="6" t="s">
        <v>166</v>
      </c>
      <c r="E107" s="13">
        <v>14</v>
      </c>
      <c r="F107" s="7">
        <v>14</v>
      </c>
      <c r="G107" s="11">
        <v>84</v>
      </c>
      <c r="H107" s="2">
        <v>6</v>
      </c>
      <c r="I107" s="11">
        <v>45</v>
      </c>
      <c r="J107" s="11">
        <v>14</v>
      </c>
      <c r="K107" s="24">
        <v>17</v>
      </c>
      <c r="L107" s="26">
        <v>1.0900000000000001</v>
      </c>
      <c r="M107" s="11">
        <v>0.06</v>
      </c>
      <c r="N107" s="11">
        <v>1.1399999999999999</v>
      </c>
      <c r="O107" s="11">
        <v>1.17</v>
      </c>
      <c r="P107" s="11">
        <v>1012.2</v>
      </c>
      <c r="Q107" s="11">
        <v>1.7</v>
      </c>
      <c r="R107" s="11">
        <v>1010.88</v>
      </c>
      <c r="S107" s="27">
        <v>1009.9</v>
      </c>
      <c r="T107" s="25">
        <v>1.18</v>
      </c>
      <c r="U107" s="138">
        <v>7.0000000000000007E-2</v>
      </c>
      <c r="V107" s="138">
        <v>1.23</v>
      </c>
      <c r="W107" s="138">
        <v>1.28</v>
      </c>
      <c r="X107" s="4">
        <v>1009.73</v>
      </c>
      <c r="Y107" s="4">
        <v>2.2400000000000002</v>
      </c>
      <c r="Z107" s="4">
        <v>1008.08</v>
      </c>
      <c r="AA107" s="32">
        <v>1006.52</v>
      </c>
    </row>
    <row r="108" spans="1:27" ht="18" customHeight="1">
      <c r="A108" s="31" t="s">
        <v>124</v>
      </c>
      <c r="B108" s="6" t="s">
        <v>13</v>
      </c>
      <c r="C108" s="6" t="s">
        <v>66</v>
      </c>
      <c r="D108" s="6" t="s">
        <v>166</v>
      </c>
      <c r="E108" s="13">
        <v>4</v>
      </c>
      <c r="F108" s="7">
        <v>4</v>
      </c>
      <c r="G108" s="11">
        <v>19</v>
      </c>
      <c r="H108" s="2">
        <v>4.75</v>
      </c>
      <c r="I108" s="11">
        <v>17</v>
      </c>
      <c r="J108" s="11">
        <v>4</v>
      </c>
      <c r="K108" s="24">
        <v>4</v>
      </c>
      <c r="L108" s="26">
        <v>3.42</v>
      </c>
      <c r="M108" s="11">
        <v>7.0000000000000007E-2</v>
      </c>
      <c r="N108" s="11">
        <v>3.48</v>
      </c>
      <c r="O108" s="11">
        <v>3.52</v>
      </c>
      <c r="P108" s="11">
        <v>942.29</v>
      </c>
      <c r="Q108" s="11">
        <v>2.23</v>
      </c>
      <c r="R108" s="11">
        <v>940.51</v>
      </c>
      <c r="S108" s="27">
        <v>939.39</v>
      </c>
      <c r="T108" s="25">
        <v>3.61</v>
      </c>
      <c r="U108" s="138">
        <v>7.0000000000000007E-2</v>
      </c>
      <c r="V108" s="138">
        <v>3.66</v>
      </c>
      <c r="W108" s="138">
        <v>3.7</v>
      </c>
      <c r="X108" s="4">
        <v>936.77</v>
      </c>
      <c r="Y108" s="4">
        <v>2.13</v>
      </c>
      <c r="Z108" s="4">
        <v>935.22</v>
      </c>
      <c r="AA108" s="32">
        <v>933.88</v>
      </c>
    </row>
    <row r="109" spans="1:27" ht="18" customHeight="1">
      <c r="A109" s="31" t="s">
        <v>124</v>
      </c>
      <c r="B109" s="6" t="s">
        <v>13</v>
      </c>
      <c r="C109" s="6" t="s">
        <v>67</v>
      </c>
      <c r="D109" s="6" t="s">
        <v>166</v>
      </c>
      <c r="E109" s="13">
        <v>4</v>
      </c>
      <c r="F109" s="7">
        <v>4</v>
      </c>
      <c r="G109" s="11">
        <v>14</v>
      </c>
      <c r="H109" s="2">
        <v>3.5</v>
      </c>
      <c r="I109" s="11">
        <v>10</v>
      </c>
      <c r="J109" s="11">
        <v>3</v>
      </c>
      <c r="K109" s="24">
        <v>6</v>
      </c>
      <c r="L109" s="26">
        <v>3.25</v>
      </c>
      <c r="M109" s="11">
        <v>0.11</v>
      </c>
      <c r="N109" s="11">
        <v>3.31</v>
      </c>
      <c r="O109" s="11">
        <v>3.34</v>
      </c>
      <c r="P109" s="11">
        <v>947.58</v>
      </c>
      <c r="Q109" s="11">
        <v>3.33</v>
      </c>
      <c r="R109" s="11">
        <v>945.79</v>
      </c>
      <c r="S109" s="27">
        <v>944.69</v>
      </c>
      <c r="T109" s="25">
        <v>4.7</v>
      </c>
      <c r="U109" s="138">
        <v>0.5</v>
      </c>
      <c r="V109" s="138">
        <v>5.05</v>
      </c>
      <c r="W109" s="138">
        <v>5.19</v>
      </c>
      <c r="X109" s="4">
        <v>902.64</v>
      </c>
      <c r="Y109" s="4">
        <v>16.399999999999999</v>
      </c>
      <c r="Z109" s="4">
        <v>891.61</v>
      </c>
      <c r="AA109" s="32">
        <v>885.4</v>
      </c>
    </row>
    <row r="110" spans="1:27" ht="18" customHeight="1">
      <c r="A110" s="31" t="s">
        <v>124</v>
      </c>
      <c r="B110" s="6" t="s">
        <v>13</v>
      </c>
      <c r="C110" s="6" t="s">
        <v>68</v>
      </c>
      <c r="D110" s="6" t="s">
        <v>166</v>
      </c>
      <c r="E110" s="13">
        <v>3</v>
      </c>
      <c r="F110" s="7">
        <v>4</v>
      </c>
      <c r="G110" s="11">
        <v>12</v>
      </c>
      <c r="H110" s="2">
        <v>3</v>
      </c>
      <c r="I110" s="11">
        <v>9</v>
      </c>
      <c r="J110" s="11">
        <v>2</v>
      </c>
      <c r="K110" s="24">
        <v>5</v>
      </c>
      <c r="L110" s="26">
        <v>3.69</v>
      </c>
      <c r="M110" s="11">
        <v>0.19</v>
      </c>
      <c r="N110" s="11">
        <v>3.83</v>
      </c>
      <c r="O110" s="11">
        <v>3.92</v>
      </c>
      <c r="P110" s="11">
        <v>933.87</v>
      </c>
      <c r="Q110" s="11">
        <v>5.16</v>
      </c>
      <c r="R110" s="11">
        <v>930.18</v>
      </c>
      <c r="S110" s="27">
        <v>927.35</v>
      </c>
      <c r="T110" s="25">
        <v>3.61</v>
      </c>
      <c r="U110" s="138">
        <v>0.19</v>
      </c>
      <c r="V110" s="138">
        <v>3.7</v>
      </c>
      <c r="W110" s="138">
        <v>3.8</v>
      </c>
      <c r="X110" s="4">
        <v>936.11</v>
      </c>
      <c r="Y110" s="4">
        <v>4.99</v>
      </c>
      <c r="Z110" s="4">
        <v>933.62</v>
      </c>
      <c r="AA110" s="32">
        <v>931.12</v>
      </c>
    </row>
    <row r="111" spans="1:27" ht="18" customHeight="1">
      <c r="A111" s="31" t="s">
        <v>124</v>
      </c>
      <c r="B111" s="6" t="s">
        <v>13</v>
      </c>
      <c r="C111" s="6" t="s">
        <v>69</v>
      </c>
      <c r="D111" s="6" t="s">
        <v>166</v>
      </c>
      <c r="E111" s="13">
        <v>10</v>
      </c>
      <c r="F111" s="7">
        <v>10</v>
      </c>
      <c r="G111" s="11">
        <v>28</v>
      </c>
      <c r="H111" s="2">
        <v>2.8</v>
      </c>
      <c r="I111" s="11">
        <v>24</v>
      </c>
      <c r="J111" s="11">
        <v>8</v>
      </c>
      <c r="K111" s="24">
        <v>13</v>
      </c>
      <c r="L111" s="26">
        <v>3.07</v>
      </c>
      <c r="M111" s="11">
        <v>0.28000000000000003</v>
      </c>
      <c r="N111" s="11">
        <v>3.28</v>
      </c>
      <c r="O111" s="11">
        <v>3.33</v>
      </c>
      <c r="P111" s="11">
        <v>953.01</v>
      </c>
      <c r="Q111" s="11">
        <v>8.52</v>
      </c>
      <c r="R111" s="11">
        <v>946.76</v>
      </c>
      <c r="S111" s="27">
        <v>945.1</v>
      </c>
      <c r="T111" s="25">
        <v>3.84</v>
      </c>
      <c r="U111" s="138">
        <v>0.72</v>
      </c>
      <c r="V111" s="138">
        <v>3.8</v>
      </c>
      <c r="W111" s="138">
        <v>5.68</v>
      </c>
      <c r="X111" s="4">
        <v>928.64</v>
      </c>
      <c r="Y111" s="4">
        <v>22.03</v>
      </c>
      <c r="Z111" s="4">
        <v>930.08</v>
      </c>
      <c r="AA111" s="32">
        <v>872.7</v>
      </c>
    </row>
    <row r="112" spans="1:27" ht="18" customHeight="1">
      <c r="A112" s="31" t="s">
        <v>124</v>
      </c>
      <c r="B112" s="6" t="s">
        <v>14</v>
      </c>
      <c r="C112" s="6" t="s">
        <v>70</v>
      </c>
      <c r="D112" s="6" t="s">
        <v>166</v>
      </c>
      <c r="E112" s="13">
        <v>35</v>
      </c>
      <c r="F112" s="7">
        <v>36</v>
      </c>
      <c r="G112" s="11">
        <v>151</v>
      </c>
      <c r="H112" s="2">
        <v>4.1900000000000004</v>
      </c>
      <c r="I112" s="11">
        <v>111</v>
      </c>
      <c r="J112" s="11">
        <v>36</v>
      </c>
      <c r="K112" s="24">
        <v>51</v>
      </c>
      <c r="L112" s="26">
        <v>3.57</v>
      </c>
      <c r="M112" s="11">
        <v>0.26</v>
      </c>
      <c r="N112" s="11">
        <v>3.8</v>
      </c>
      <c r="O112" s="11">
        <v>3.92</v>
      </c>
      <c r="P112" s="11">
        <v>937.28</v>
      </c>
      <c r="Q112" s="11">
        <v>8.1999999999999993</v>
      </c>
      <c r="R112" s="11">
        <v>929.65</v>
      </c>
      <c r="S112" s="27">
        <v>926</v>
      </c>
      <c r="T112" s="25">
        <v>4.09</v>
      </c>
      <c r="U112" s="138">
        <v>0.48</v>
      </c>
      <c r="V112" s="138">
        <v>4.4400000000000004</v>
      </c>
      <c r="W112" s="138">
        <v>4.93</v>
      </c>
      <c r="X112" s="4">
        <v>921.49</v>
      </c>
      <c r="Y112" s="4">
        <v>14.36</v>
      </c>
      <c r="Z112" s="4">
        <v>910.25</v>
      </c>
      <c r="AA112" s="32">
        <v>896.98</v>
      </c>
    </row>
    <row r="113" spans="1:27" ht="18" customHeight="1">
      <c r="A113" s="31" t="s">
        <v>124</v>
      </c>
      <c r="B113" s="6" t="s">
        <v>15</v>
      </c>
      <c r="C113" s="6" t="s">
        <v>159</v>
      </c>
      <c r="D113" s="6" t="s">
        <v>166</v>
      </c>
      <c r="E113" s="13">
        <v>2</v>
      </c>
      <c r="F113" s="7">
        <v>2</v>
      </c>
      <c r="G113" s="11">
        <v>20</v>
      </c>
      <c r="H113" s="2">
        <v>10</v>
      </c>
      <c r="I113" s="11">
        <v>4</v>
      </c>
      <c r="J113" s="11">
        <v>2</v>
      </c>
      <c r="K113" s="24">
        <v>1</v>
      </c>
      <c r="L113" s="26">
        <v>4.43</v>
      </c>
      <c r="M113" s="11">
        <v>7.0000000000000007E-2</v>
      </c>
      <c r="N113" s="11">
        <v>4.46</v>
      </c>
      <c r="O113" s="11">
        <v>4.5</v>
      </c>
      <c r="P113" s="11">
        <v>912.11</v>
      </c>
      <c r="Q113" s="11">
        <v>2.11</v>
      </c>
      <c r="R113" s="11">
        <v>911.06</v>
      </c>
      <c r="S113" s="27">
        <v>910</v>
      </c>
      <c r="T113" s="25">
        <v>5.1100000000000003</v>
      </c>
      <c r="U113" s="138">
        <v>0.75</v>
      </c>
      <c r="V113" s="138">
        <v>5.49</v>
      </c>
      <c r="W113" s="138">
        <v>5.86</v>
      </c>
      <c r="X113" s="4">
        <v>890.65</v>
      </c>
      <c r="Y113" s="4">
        <v>23.57</v>
      </c>
      <c r="Z113" s="4">
        <v>878.87</v>
      </c>
      <c r="AA113" s="32">
        <v>867.08</v>
      </c>
    </row>
    <row r="114" spans="1:27" ht="18" customHeight="1">
      <c r="A114" s="31" t="s">
        <v>124</v>
      </c>
      <c r="B114" s="6" t="s">
        <v>15</v>
      </c>
      <c r="C114" s="6" t="s">
        <v>71</v>
      </c>
      <c r="D114" s="6" t="s">
        <v>166</v>
      </c>
      <c r="E114" s="13">
        <v>5</v>
      </c>
      <c r="F114" s="7">
        <v>4</v>
      </c>
      <c r="G114" s="11">
        <v>13</v>
      </c>
      <c r="H114" s="2">
        <v>3.25</v>
      </c>
      <c r="I114" s="11">
        <v>11</v>
      </c>
      <c r="J114" s="11">
        <v>4</v>
      </c>
      <c r="K114" s="24">
        <v>2</v>
      </c>
      <c r="L114" s="26">
        <v>3.11</v>
      </c>
      <c r="M114" s="11">
        <v>0.18</v>
      </c>
      <c r="N114" s="11">
        <v>3.2</v>
      </c>
      <c r="O114" s="11">
        <v>3.38</v>
      </c>
      <c r="P114" s="11">
        <v>951.64</v>
      </c>
      <c r="Q114" s="11">
        <v>5.4</v>
      </c>
      <c r="R114" s="11">
        <v>948.94</v>
      </c>
      <c r="S114" s="27">
        <v>943.49</v>
      </c>
      <c r="T114" s="25">
        <v>3.22</v>
      </c>
      <c r="U114" s="138">
        <v>0.22</v>
      </c>
      <c r="V114" s="138">
        <v>3.4</v>
      </c>
      <c r="W114" s="138">
        <v>3.46</v>
      </c>
      <c r="X114" s="4">
        <v>948.41</v>
      </c>
      <c r="Y114" s="4">
        <v>6.66</v>
      </c>
      <c r="Z114" s="4">
        <v>942.92</v>
      </c>
      <c r="AA114" s="32">
        <v>941.21</v>
      </c>
    </row>
    <row r="115" spans="1:27" ht="18" customHeight="1">
      <c r="A115" s="31" t="s">
        <v>124</v>
      </c>
      <c r="B115" s="6" t="s">
        <v>15</v>
      </c>
      <c r="C115" s="6" t="s">
        <v>72</v>
      </c>
      <c r="D115" s="6" t="s">
        <v>166</v>
      </c>
      <c r="E115" s="13">
        <v>4</v>
      </c>
      <c r="F115" s="7">
        <v>4</v>
      </c>
      <c r="G115" s="11">
        <v>18</v>
      </c>
      <c r="H115" s="2">
        <v>4.5</v>
      </c>
      <c r="I115" s="11">
        <v>14</v>
      </c>
      <c r="J115" s="11">
        <v>4</v>
      </c>
      <c r="K115" s="24">
        <v>2</v>
      </c>
      <c r="L115" s="26">
        <v>3.48</v>
      </c>
      <c r="M115" s="11">
        <v>0.11</v>
      </c>
      <c r="N115" s="11">
        <v>3.54</v>
      </c>
      <c r="O115" s="11">
        <v>3.64</v>
      </c>
      <c r="P115" s="11">
        <v>940.54</v>
      </c>
      <c r="Q115" s="11">
        <v>3.19</v>
      </c>
      <c r="R115" s="11">
        <v>938.75</v>
      </c>
      <c r="S115" s="27">
        <v>935.88</v>
      </c>
      <c r="T115" s="25">
        <v>3.67</v>
      </c>
      <c r="U115" s="138">
        <v>0.21</v>
      </c>
      <c r="V115" s="138">
        <v>3.84</v>
      </c>
      <c r="W115" s="138">
        <v>3.87</v>
      </c>
      <c r="X115" s="4">
        <v>934.84</v>
      </c>
      <c r="Y115" s="4">
        <v>6.21</v>
      </c>
      <c r="Z115" s="4">
        <v>929.73</v>
      </c>
      <c r="AA115" s="32">
        <v>928.9</v>
      </c>
    </row>
    <row r="116" spans="1:27" ht="18" customHeight="1">
      <c r="A116" s="31" t="s">
        <v>124</v>
      </c>
      <c r="B116" s="6" t="s">
        <v>15</v>
      </c>
      <c r="C116" s="6" t="s">
        <v>73</v>
      </c>
      <c r="D116" s="6" t="s">
        <v>166</v>
      </c>
      <c r="E116" s="13">
        <v>7</v>
      </c>
      <c r="F116" s="7">
        <v>7</v>
      </c>
      <c r="G116" s="11">
        <v>35</v>
      </c>
      <c r="H116" s="2">
        <v>5</v>
      </c>
      <c r="I116" s="11">
        <v>20</v>
      </c>
      <c r="J116" s="11">
        <v>7</v>
      </c>
      <c r="K116" s="24">
        <v>7</v>
      </c>
      <c r="L116" s="26">
        <v>3.75</v>
      </c>
      <c r="M116" s="11">
        <v>0.27</v>
      </c>
      <c r="N116" s="11">
        <v>3.94</v>
      </c>
      <c r="O116" s="11">
        <v>4.03</v>
      </c>
      <c r="P116" s="11">
        <v>931.95</v>
      </c>
      <c r="Q116" s="11">
        <v>8.6199999999999992</v>
      </c>
      <c r="R116" s="11">
        <v>925.89</v>
      </c>
      <c r="S116" s="27">
        <v>922.47</v>
      </c>
      <c r="T116" s="25">
        <v>4.32</v>
      </c>
      <c r="U116" s="138">
        <v>0.37</v>
      </c>
      <c r="V116" s="138">
        <v>4.6500000000000004</v>
      </c>
      <c r="W116" s="138">
        <v>4.8099999999999996</v>
      </c>
      <c r="X116" s="4">
        <v>914.91</v>
      </c>
      <c r="Y116" s="4">
        <v>10.84</v>
      </c>
      <c r="Z116" s="4">
        <v>905.39</v>
      </c>
      <c r="AA116" s="32">
        <v>900.57</v>
      </c>
    </row>
    <row r="117" spans="1:27" ht="18" customHeight="1">
      <c r="A117" s="31" t="s">
        <v>124</v>
      </c>
      <c r="B117" s="6" t="s">
        <v>15</v>
      </c>
      <c r="C117" s="6" t="s">
        <v>74</v>
      </c>
      <c r="D117" s="6" t="s">
        <v>166</v>
      </c>
      <c r="E117" s="13">
        <v>12</v>
      </c>
      <c r="F117" s="7">
        <v>11</v>
      </c>
      <c r="G117" s="11">
        <v>57</v>
      </c>
      <c r="H117" s="2">
        <v>5.18</v>
      </c>
      <c r="I117" s="11">
        <v>39</v>
      </c>
      <c r="J117" s="11">
        <v>11</v>
      </c>
      <c r="K117" s="24">
        <v>13</v>
      </c>
      <c r="L117" s="26">
        <v>3.39</v>
      </c>
      <c r="M117" s="11">
        <v>0.39</v>
      </c>
      <c r="N117" s="11">
        <v>3.67</v>
      </c>
      <c r="O117" s="11">
        <v>3.84</v>
      </c>
      <c r="P117" s="11">
        <v>943.15</v>
      </c>
      <c r="Q117" s="11">
        <v>11.57</v>
      </c>
      <c r="R117" s="11">
        <v>935.04</v>
      </c>
      <c r="S117" s="27">
        <v>929.9</v>
      </c>
      <c r="T117" s="25">
        <v>3.98</v>
      </c>
      <c r="U117" s="138">
        <v>0.41</v>
      </c>
      <c r="V117" s="138">
        <v>4.3</v>
      </c>
      <c r="W117" s="138">
        <v>4.43</v>
      </c>
      <c r="X117" s="4">
        <v>925.5</v>
      </c>
      <c r="Y117" s="4">
        <v>12.31</v>
      </c>
      <c r="Z117" s="4">
        <v>915.98</v>
      </c>
      <c r="AA117" s="32">
        <v>912.05</v>
      </c>
    </row>
    <row r="118" spans="1:27" ht="18" customHeight="1">
      <c r="A118" s="31" t="s">
        <v>124</v>
      </c>
      <c r="B118" s="6" t="s">
        <v>16</v>
      </c>
      <c r="C118" s="6" t="s">
        <v>79</v>
      </c>
      <c r="D118" s="6" t="s">
        <v>166</v>
      </c>
      <c r="E118" s="13">
        <v>4</v>
      </c>
      <c r="F118" s="7">
        <v>4</v>
      </c>
      <c r="G118" s="11">
        <v>16</v>
      </c>
      <c r="H118" s="2">
        <v>4</v>
      </c>
      <c r="I118" s="11">
        <v>7</v>
      </c>
      <c r="J118" s="11">
        <v>4</v>
      </c>
      <c r="K118" s="24">
        <v>2</v>
      </c>
      <c r="L118" s="26">
        <v>4.38</v>
      </c>
      <c r="M118" s="11">
        <v>0.28999999999999998</v>
      </c>
      <c r="N118" s="11">
        <v>4.54</v>
      </c>
      <c r="O118" s="11">
        <v>4.7</v>
      </c>
      <c r="P118" s="11">
        <v>913.06</v>
      </c>
      <c r="Q118" s="11">
        <v>9.18</v>
      </c>
      <c r="R118" s="11">
        <v>908.23</v>
      </c>
      <c r="S118" s="27">
        <v>901.88</v>
      </c>
      <c r="T118" s="25">
        <v>4.82</v>
      </c>
      <c r="U118" s="138">
        <v>0.26</v>
      </c>
      <c r="V118" s="138">
        <v>4.95</v>
      </c>
      <c r="W118" s="138">
        <v>5.21</v>
      </c>
      <c r="X118" s="4">
        <v>898.99</v>
      </c>
      <c r="Y118" s="4">
        <v>8.0500000000000007</v>
      </c>
      <c r="Z118" s="4">
        <v>893.48</v>
      </c>
      <c r="AA118" s="32">
        <v>888.67</v>
      </c>
    </row>
    <row r="119" spans="1:27" ht="18" customHeight="1">
      <c r="A119" s="31" t="s">
        <v>124</v>
      </c>
      <c r="B119" s="6" t="s">
        <v>16</v>
      </c>
      <c r="C119" s="6" t="s">
        <v>75</v>
      </c>
      <c r="D119" s="6" t="s">
        <v>166</v>
      </c>
      <c r="E119" s="13">
        <v>13</v>
      </c>
      <c r="F119" s="7">
        <v>13</v>
      </c>
      <c r="G119" s="11">
        <v>61</v>
      </c>
      <c r="H119" s="2">
        <v>4.6900000000000004</v>
      </c>
      <c r="I119" s="11">
        <v>53</v>
      </c>
      <c r="J119" s="11">
        <v>13</v>
      </c>
      <c r="K119" s="24">
        <v>22</v>
      </c>
      <c r="L119" s="26">
        <v>2.65</v>
      </c>
      <c r="M119" s="11">
        <v>0.33</v>
      </c>
      <c r="N119" s="11">
        <v>2.91</v>
      </c>
      <c r="O119" s="11">
        <v>3</v>
      </c>
      <c r="P119" s="11">
        <v>965.24</v>
      </c>
      <c r="Q119" s="11">
        <v>9.9700000000000006</v>
      </c>
      <c r="R119" s="11">
        <v>957.14</v>
      </c>
      <c r="S119" s="27">
        <v>955</v>
      </c>
      <c r="T119" s="25">
        <v>3.41</v>
      </c>
      <c r="U119" s="138">
        <v>0.37</v>
      </c>
      <c r="V119" s="138">
        <v>3.75</v>
      </c>
      <c r="W119" s="138">
        <v>3.8</v>
      </c>
      <c r="X119" s="4">
        <v>942.7</v>
      </c>
      <c r="Y119" s="4">
        <v>11.2</v>
      </c>
      <c r="Z119" s="4">
        <v>932.42</v>
      </c>
      <c r="AA119" s="32">
        <v>931.12</v>
      </c>
    </row>
    <row r="120" spans="1:27" ht="18" customHeight="1">
      <c r="A120" s="31" t="s">
        <v>124</v>
      </c>
      <c r="B120" s="6" t="s">
        <v>16</v>
      </c>
      <c r="C120" s="6" t="s">
        <v>76</v>
      </c>
      <c r="D120" s="6" t="s">
        <v>166</v>
      </c>
      <c r="E120" s="13">
        <v>6</v>
      </c>
      <c r="F120" s="7">
        <v>6</v>
      </c>
      <c r="G120" s="11">
        <v>30</v>
      </c>
      <c r="H120" s="2">
        <v>5</v>
      </c>
      <c r="I120" s="11">
        <v>24</v>
      </c>
      <c r="J120" s="11">
        <v>6</v>
      </c>
      <c r="K120" s="24">
        <v>16</v>
      </c>
      <c r="L120" s="26">
        <v>3.21</v>
      </c>
      <c r="M120" s="11">
        <v>0.2</v>
      </c>
      <c r="N120" s="11">
        <v>3.37</v>
      </c>
      <c r="O120" s="11">
        <v>3.42</v>
      </c>
      <c r="P120" s="11">
        <v>948.56</v>
      </c>
      <c r="Q120" s="11">
        <v>5.88</v>
      </c>
      <c r="R120" s="11">
        <v>943.92</v>
      </c>
      <c r="S120" s="27">
        <v>942.39</v>
      </c>
      <c r="T120" s="25">
        <v>4.07</v>
      </c>
      <c r="U120" s="138">
        <v>0.7</v>
      </c>
      <c r="V120" s="138">
        <v>4.12</v>
      </c>
      <c r="W120" s="138">
        <v>5.52</v>
      </c>
      <c r="X120" s="4">
        <v>922.46</v>
      </c>
      <c r="Y120" s="4">
        <v>21.17</v>
      </c>
      <c r="Z120" s="4">
        <v>919.96</v>
      </c>
      <c r="AA120" s="32">
        <v>879.43</v>
      </c>
    </row>
    <row r="121" spans="1:27" ht="18" customHeight="1">
      <c r="A121" s="31" t="s">
        <v>124</v>
      </c>
      <c r="B121" s="6" t="s">
        <v>16</v>
      </c>
      <c r="C121" s="6" t="s">
        <v>77</v>
      </c>
      <c r="D121" s="6" t="s">
        <v>166</v>
      </c>
      <c r="E121" s="13">
        <v>19</v>
      </c>
      <c r="F121" s="7">
        <v>16</v>
      </c>
      <c r="G121" s="11">
        <v>75</v>
      </c>
      <c r="H121" s="2">
        <v>4.6900000000000004</v>
      </c>
      <c r="I121" s="11">
        <v>63</v>
      </c>
      <c r="J121" s="11">
        <v>16</v>
      </c>
      <c r="K121" s="24">
        <v>23</v>
      </c>
      <c r="L121" s="26">
        <v>2.75</v>
      </c>
      <c r="M121" s="11">
        <v>0.21</v>
      </c>
      <c r="N121" s="11">
        <v>2.92</v>
      </c>
      <c r="O121" s="11">
        <v>2.99</v>
      </c>
      <c r="P121" s="11">
        <v>962.55</v>
      </c>
      <c r="Q121" s="11">
        <v>6.19</v>
      </c>
      <c r="R121" s="11">
        <v>957.56</v>
      </c>
      <c r="S121" s="27">
        <v>955.32</v>
      </c>
      <c r="T121" s="25">
        <v>3.22</v>
      </c>
      <c r="U121" s="138">
        <v>0.17</v>
      </c>
      <c r="V121" s="138">
        <v>3.34</v>
      </c>
      <c r="W121" s="138">
        <v>3.47</v>
      </c>
      <c r="X121" s="4">
        <v>948.33</v>
      </c>
      <c r="Y121" s="4">
        <v>4.96</v>
      </c>
      <c r="Z121" s="4">
        <v>944.71</v>
      </c>
      <c r="AA121" s="32">
        <v>940.92</v>
      </c>
    </row>
    <row r="122" spans="1:27" ht="18" customHeight="1">
      <c r="A122" s="31" t="s">
        <v>124</v>
      </c>
      <c r="B122" s="6" t="s">
        <v>16</v>
      </c>
      <c r="C122" s="6" t="s">
        <v>78</v>
      </c>
      <c r="D122" s="6" t="s">
        <v>166</v>
      </c>
      <c r="E122" s="13">
        <v>8</v>
      </c>
      <c r="F122" s="7">
        <v>5</v>
      </c>
      <c r="G122" s="11">
        <v>16</v>
      </c>
      <c r="H122" s="2">
        <v>3.2</v>
      </c>
      <c r="I122" s="11">
        <v>11</v>
      </c>
      <c r="J122" s="11">
        <v>3</v>
      </c>
      <c r="K122" s="24">
        <v>6</v>
      </c>
      <c r="L122" s="26">
        <v>3.43</v>
      </c>
      <c r="M122" s="11">
        <v>0.2</v>
      </c>
      <c r="N122" s="11">
        <v>3.58</v>
      </c>
      <c r="O122" s="11">
        <v>3.61</v>
      </c>
      <c r="P122" s="11">
        <v>941.57</v>
      </c>
      <c r="Q122" s="11">
        <v>6.26</v>
      </c>
      <c r="R122" s="11">
        <v>937.74</v>
      </c>
      <c r="S122" s="27">
        <v>934.82</v>
      </c>
      <c r="T122" s="25">
        <v>3.97</v>
      </c>
      <c r="U122" s="138">
        <v>0.31</v>
      </c>
      <c r="V122" s="138">
        <v>4.17</v>
      </c>
      <c r="W122" s="138">
        <v>4.33</v>
      </c>
      <c r="X122" s="4">
        <v>924.48</v>
      </c>
      <c r="Y122" s="4">
        <v>10.92</v>
      </c>
      <c r="Z122" s="4">
        <v>917.85</v>
      </c>
      <c r="AA122" s="32">
        <v>911</v>
      </c>
    </row>
    <row r="123" spans="1:27" ht="18" customHeight="1">
      <c r="A123" s="31" t="s">
        <v>124</v>
      </c>
      <c r="B123" s="6" t="s">
        <v>17</v>
      </c>
      <c r="C123" s="6" t="s">
        <v>80</v>
      </c>
      <c r="D123" s="6" t="s">
        <v>166</v>
      </c>
      <c r="E123" s="13">
        <v>15</v>
      </c>
      <c r="F123" s="7">
        <v>12</v>
      </c>
      <c r="G123" s="11">
        <v>55</v>
      </c>
      <c r="H123" s="2">
        <v>4.58</v>
      </c>
      <c r="I123" s="11">
        <v>40</v>
      </c>
      <c r="J123" s="11">
        <v>12</v>
      </c>
      <c r="K123" s="24">
        <v>24</v>
      </c>
      <c r="L123" s="26">
        <v>3.21</v>
      </c>
      <c r="M123" s="11">
        <v>0.49</v>
      </c>
      <c r="N123" s="11">
        <v>3.45</v>
      </c>
      <c r="O123" s="11">
        <v>3.55</v>
      </c>
      <c r="P123" s="11">
        <v>948.23</v>
      </c>
      <c r="Q123" s="11">
        <v>14.88</v>
      </c>
      <c r="R123" s="11">
        <v>939.58</v>
      </c>
      <c r="S123" s="27">
        <v>938.46</v>
      </c>
      <c r="T123" s="25">
        <v>3.75</v>
      </c>
      <c r="U123" s="138">
        <v>0.19</v>
      </c>
      <c r="V123" s="138">
        <v>3.96</v>
      </c>
      <c r="W123" s="138">
        <v>4.0199999999999996</v>
      </c>
      <c r="X123" s="4">
        <v>931.99</v>
      </c>
      <c r="Y123" s="4">
        <v>5.64</v>
      </c>
      <c r="Z123" s="4">
        <v>926.06</v>
      </c>
      <c r="AA123" s="32">
        <v>924.42</v>
      </c>
    </row>
    <row r="124" spans="1:27" ht="18" customHeight="1">
      <c r="A124" s="31" t="s">
        <v>124</v>
      </c>
      <c r="B124" s="6" t="s">
        <v>17</v>
      </c>
      <c r="C124" s="6" t="s">
        <v>81</v>
      </c>
      <c r="D124" s="6" t="s">
        <v>166</v>
      </c>
      <c r="E124" s="13">
        <v>11</v>
      </c>
      <c r="F124" s="7">
        <v>7</v>
      </c>
      <c r="G124" s="11">
        <v>25</v>
      </c>
      <c r="H124" s="2">
        <v>3.57</v>
      </c>
      <c r="I124" s="11">
        <v>17</v>
      </c>
      <c r="J124" s="11">
        <v>7</v>
      </c>
      <c r="K124" s="24">
        <v>8</v>
      </c>
      <c r="L124" s="26">
        <v>3.51</v>
      </c>
      <c r="M124" s="11">
        <v>0.24</v>
      </c>
      <c r="N124" s="11">
        <v>3.69</v>
      </c>
      <c r="O124" s="11">
        <v>3.87</v>
      </c>
      <c r="P124" s="11">
        <v>938.52</v>
      </c>
      <c r="Q124" s="11">
        <v>8.0299999999999994</v>
      </c>
      <c r="R124" s="11">
        <v>931.71</v>
      </c>
      <c r="S124" s="27">
        <v>929.02</v>
      </c>
      <c r="T124" s="25">
        <v>3.83</v>
      </c>
      <c r="U124" s="138">
        <v>0.44</v>
      </c>
      <c r="V124" s="138">
        <v>4.04</v>
      </c>
      <c r="W124" s="138">
        <v>4.5599999999999996</v>
      </c>
      <c r="X124" s="4">
        <v>929.06</v>
      </c>
      <c r="Y124" s="4">
        <v>13.43</v>
      </c>
      <c r="Z124" s="4">
        <v>921.91</v>
      </c>
      <c r="AA124" s="32">
        <v>908.24</v>
      </c>
    </row>
    <row r="125" spans="1:27" ht="18" customHeight="1">
      <c r="A125" s="31" t="s">
        <v>124</v>
      </c>
      <c r="B125" s="6" t="s">
        <v>2</v>
      </c>
      <c r="C125" s="6" t="s">
        <v>94</v>
      </c>
      <c r="D125" s="6" t="s">
        <v>167</v>
      </c>
      <c r="E125" s="13">
        <v>2</v>
      </c>
      <c r="F125" s="7">
        <v>2</v>
      </c>
      <c r="G125" s="11">
        <v>7</v>
      </c>
      <c r="H125" s="2">
        <v>3.5</v>
      </c>
      <c r="I125" s="11">
        <v>4</v>
      </c>
      <c r="J125" s="11">
        <v>2</v>
      </c>
      <c r="K125" s="24">
        <v>1</v>
      </c>
      <c r="L125" s="26">
        <v>3.04</v>
      </c>
      <c r="M125" s="11">
        <v>0.37</v>
      </c>
      <c r="N125" s="11">
        <v>3.23</v>
      </c>
      <c r="O125" s="11">
        <v>3.41</v>
      </c>
      <c r="P125" s="11">
        <v>953.31</v>
      </c>
      <c r="Q125" s="11">
        <v>10.64</v>
      </c>
      <c r="R125" s="11">
        <v>947.98</v>
      </c>
      <c r="S125" s="27">
        <v>942.66</v>
      </c>
      <c r="T125" s="25">
        <v>3.99</v>
      </c>
      <c r="U125" s="138">
        <v>0.57999999999999996</v>
      </c>
      <c r="V125" s="138">
        <v>4.28</v>
      </c>
      <c r="W125" s="138">
        <v>4.57</v>
      </c>
      <c r="X125" s="4">
        <v>925.36</v>
      </c>
      <c r="Y125" s="4">
        <v>17.3</v>
      </c>
      <c r="Z125" s="4">
        <v>916.71</v>
      </c>
      <c r="AA125" s="32">
        <v>908.06</v>
      </c>
    </row>
    <row r="126" spans="1:27" ht="18" customHeight="1">
      <c r="A126" s="31" t="s">
        <v>124</v>
      </c>
      <c r="B126" s="6" t="s">
        <v>10</v>
      </c>
      <c r="C126" s="6" t="s">
        <v>63</v>
      </c>
      <c r="D126" s="6" t="s">
        <v>167</v>
      </c>
      <c r="E126" s="13">
        <v>1</v>
      </c>
      <c r="F126" s="7">
        <v>1</v>
      </c>
      <c r="G126" s="11">
        <v>2</v>
      </c>
      <c r="H126" s="2">
        <v>2</v>
      </c>
      <c r="I126" s="11">
        <v>1</v>
      </c>
      <c r="J126" s="11">
        <v>0</v>
      </c>
      <c r="K126" s="24">
        <v>0</v>
      </c>
      <c r="L126" s="26"/>
      <c r="M126" s="11"/>
      <c r="N126" s="11"/>
      <c r="O126" s="11"/>
      <c r="P126" s="11"/>
      <c r="Q126" s="11"/>
      <c r="R126" s="11"/>
      <c r="S126" s="27"/>
      <c r="T126" s="25"/>
      <c r="U126" s="138"/>
      <c r="V126" s="138"/>
      <c r="W126" s="138"/>
      <c r="X126" s="4"/>
      <c r="Y126" s="4"/>
      <c r="Z126" s="4"/>
      <c r="AA126" s="32"/>
    </row>
    <row r="127" spans="1:27" ht="18" customHeight="1">
      <c r="A127" s="31" t="s">
        <v>124</v>
      </c>
      <c r="B127" s="6" t="s">
        <v>11</v>
      </c>
      <c r="C127" s="6" t="s">
        <v>64</v>
      </c>
      <c r="D127" s="6" t="s">
        <v>167</v>
      </c>
      <c r="E127" s="13">
        <v>1</v>
      </c>
      <c r="F127" s="7">
        <v>1</v>
      </c>
      <c r="G127" s="11">
        <v>2</v>
      </c>
      <c r="H127" s="2">
        <v>2</v>
      </c>
      <c r="I127" s="11">
        <v>1</v>
      </c>
      <c r="J127" s="11">
        <v>1</v>
      </c>
      <c r="K127" s="24">
        <v>0</v>
      </c>
      <c r="L127" s="26">
        <v>1.37</v>
      </c>
      <c r="M127" s="11">
        <v>0</v>
      </c>
      <c r="N127" s="11">
        <v>1.37</v>
      </c>
      <c r="O127" s="11">
        <v>1.37</v>
      </c>
      <c r="P127" s="11">
        <v>1004.01</v>
      </c>
      <c r="Q127" s="11">
        <v>0</v>
      </c>
      <c r="R127" s="11">
        <v>1004.01</v>
      </c>
      <c r="S127" s="27">
        <v>1004.01</v>
      </c>
      <c r="T127" s="25">
        <v>1.37</v>
      </c>
      <c r="U127" s="138">
        <v>0</v>
      </c>
      <c r="V127" s="138">
        <v>1.37</v>
      </c>
      <c r="W127" s="138">
        <v>1.37</v>
      </c>
      <c r="X127" s="4">
        <v>1004.01</v>
      </c>
      <c r="Y127" s="4">
        <v>0</v>
      </c>
      <c r="Z127" s="4">
        <v>1004.01</v>
      </c>
      <c r="AA127" s="32">
        <v>1004.01</v>
      </c>
    </row>
    <row r="128" spans="1:27" ht="18" customHeight="1">
      <c r="A128" s="31" t="s">
        <v>124</v>
      </c>
      <c r="B128" s="6" t="s">
        <v>12</v>
      </c>
      <c r="C128" s="6" t="s">
        <v>65</v>
      </c>
      <c r="D128" s="6" t="s">
        <v>167</v>
      </c>
      <c r="E128" s="13">
        <v>1</v>
      </c>
      <c r="F128" s="7">
        <v>1</v>
      </c>
      <c r="G128" s="11">
        <v>7</v>
      </c>
      <c r="H128" s="2">
        <v>7</v>
      </c>
      <c r="I128" s="11">
        <v>3</v>
      </c>
      <c r="J128" s="11">
        <v>0</v>
      </c>
      <c r="K128" s="24">
        <v>1</v>
      </c>
      <c r="L128" s="26">
        <v>1.52</v>
      </c>
      <c r="M128" s="11">
        <v>0</v>
      </c>
      <c r="N128" s="11">
        <v>1.52</v>
      </c>
      <c r="O128" s="11">
        <v>1.52</v>
      </c>
      <c r="P128" s="11">
        <v>999.53</v>
      </c>
      <c r="Q128" s="11">
        <v>0</v>
      </c>
      <c r="R128" s="11">
        <v>999.53</v>
      </c>
      <c r="S128" s="27">
        <v>999.53</v>
      </c>
      <c r="T128" s="25"/>
      <c r="U128" s="138"/>
      <c r="V128" s="138"/>
      <c r="W128" s="138"/>
      <c r="X128" s="4"/>
      <c r="Y128" s="4"/>
      <c r="Z128" s="4"/>
      <c r="AA128" s="32"/>
    </row>
    <row r="129" spans="1:27" ht="18" customHeight="1">
      <c r="A129" s="31" t="s">
        <v>124</v>
      </c>
      <c r="B129" s="6" t="s">
        <v>3</v>
      </c>
      <c r="C129" s="6" t="s">
        <v>21</v>
      </c>
      <c r="D129" s="6" t="s">
        <v>168</v>
      </c>
      <c r="E129" s="13">
        <v>9</v>
      </c>
      <c r="F129" s="7">
        <v>9</v>
      </c>
      <c r="G129" s="11">
        <v>53</v>
      </c>
      <c r="H129" s="2">
        <v>5.89</v>
      </c>
      <c r="I129" s="11" t="s">
        <v>177</v>
      </c>
      <c r="J129" s="11">
        <v>9</v>
      </c>
      <c r="K129" s="24">
        <v>9</v>
      </c>
      <c r="L129" s="26">
        <v>2.0299999999999998</v>
      </c>
      <c r="M129" s="11">
        <v>0.61</v>
      </c>
      <c r="N129" s="11">
        <v>2.11</v>
      </c>
      <c r="O129" s="11">
        <v>3.28</v>
      </c>
      <c r="P129" s="11">
        <v>969</v>
      </c>
      <c r="Q129" s="11">
        <v>18.41</v>
      </c>
      <c r="R129" s="11">
        <v>966.67</v>
      </c>
      <c r="S129" s="27">
        <v>931.47</v>
      </c>
      <c r="T129" s="25">
        <v>3.03</v>
      </c>
      <c r="U129" s="138">
        <v>0.66</v>
      </c>
      <c r="V129" s="138">
        <v>3.5</v>
      </c>
      <c r="W129" s="138">
        <v>3.87</v>
      </c>
      <c r="X129" s="4">
        <v>939.14</v>
      </c>
      <c r="Y129" s="4">
        <v>19.78</v>
      </c>
      <c r="Z129" s="4">
        <v>924.87</v>
      </c>
      <c r="AA129" s="32">
        <v>913.83</v>
      </c>
    </row>
    <row r="130" spans="1:27" ht="18" customHeight="1">
      <c r="A130" s="31" t="s">
        <v>124</v>
      </c>
      <c r="B130" s="6" t="s">
        <v>3</v>
      </c>
      <c r="C130" s="6" t="s">
        <v>22</v>
      </c>
      <c r="D130" s="6" t="s">
        <v>168</v>
      </c>
      <c r="E130" s="13">
        <v>3</v>
      </c>
      <c r="F130" s="7">
        <v>3</v>
      </c>
      <c r="G130" s="11">
        <v>17</v>
      </c>
      <c r="H130" s="2">
        <v>5.67</v>
      </c>
      <c r="I130" s="11" t="s">
        <v>177</v>
      </c>
      <c r="J130" s="11">
        <v>2</v>
      </c>
      <c r="K130" s="24">
        <v>1</v>
      </c>
      <c r="L130" s="26">
        <v>3.71</v>
      </c>
      <c r="M130" s="11">
        <v>0.11</v>
      </c>
      <c r="N130" s="11">
        <v>3.77</v>
      </c>
      <c r="O130" s="11">
        <v>3.85</v>
      </c>
      <c r="P130" s="11">
        <v>918.8</v>
      </c>
      <c r="Q130" s="11">
        <v>3.33</v>
      </c>
      <c r="R130" s="11">
        <v>916.98</v>
      </c>
      <c r="S130" s="27">
        <v>914.38</v>
      </c>
      <c r="T130" s="25">
        <v>3.72</v>
      </c>
      <c r="U130" s="138">
        <v>0.13</v>
      </c>
      <c r="V130" s="138">
        <v>3.79</v>
      </c>
      <c r="W130" s="138">
        <v>3.85</v>
      </c>
      <c r="X130" s="4">
        <v>918.41</v>
      </c>
      <c r="Y130" s="4">
        <v>4.03</v>
      </c>
      <c r="Z130" s="4">
        <v>916.39</v>
      </c>
      <c r="AA130" s="32">
        <v>914.38</v>
      </c>
    </row>
    <row r="131" spans="1:27" ht="18" customHeight="1">
      <c r="A131" s="31" t="s">
        <v>124</v>
      </c>
      <c r="B131" s="6" t="s">
        <v>3</v>
      </c>
      <c r="C131" s="6" t="s">
        <v>23</v>
      </c>
      <c r="D131" s="6" t="s">
        <v>168</v>
      </c>
      <c r="E131" s="13">
        <v>2</v>
      </c>
      <c r="F131" s="7">
        <v>2</v>
      </c>
      <c r="G131" s="11">
        <v>17</v>
      </c>
      <c r="H131" s="2">
        <v>8.5</v>
      </c>
      <c r="I131" s="11" t="s">
        <v>177</v>
      </c>
      <c r="J131" s="11">
        <v>2</v>
      </c>
      <c r="K131" s="24">
        <v>3</v>
      </c>
      <c r="L131" s="26">
        <v>2.97</v>
      </c>
      <c r="M131" s="11">
        <v>0.18</v>
      </c>
      <c r="N131" s="11">
        <v>3.06</v>
      </c>
      <c r="O131" s="11">
        <v>3.15</v>
      </c>
      <c r="P131" s="11">
        <v>940.85</v>
      </c>
      <c r="Q131" s="11">
        <v>5.29</v>
      </c>
      <c r="R131" s="11">
        <v>938.2</v>
      </c>
      <c r="S131" s="27">
        <v>935.56</v>
      </c>
      <c r="T131" s="25">
        <v>3.95</v>
      </c>
      <c r="U131" s="138">
        <v>0.62</v>
      </c>
      <c r="V131" s="138">
        <v>4.26</v>
      </c>
      <c r="W131" s="138">
        <v>4.57</v>
      </c>
      <c r="X131" s="4">
        <v>911.49</v>
      </c>
      <c r="Y131" s="4">
        <v>18.510000000000002</v>
      </c>
      <c r="Z131" s="4">
        <v>902.24</v>
      </c>
      <c r="AA131" s="32">
        <v>892.98</v>
      </c>
    </row>
    <row r="132" spans="1:27" ht="18" customHeight="1">
      <c r="A132" s="31" t="s">
        <v>124</v>
      </c>
      <c r="B132" s="6" t="s">
        <v>3</v>
      </c>
      <c r="C132" s="6" t="s">
        <v>24</v>
      </c>
      <c r="D132" s="6" t="s">
        <v>168</v>
      </c>
      <c r="E132" s="13">
        <v>3</v>
      </c>
      <c r="F132" s="7">
        <v>3</v>
      </c>
      <c r="G132" s="11">
        <v>20</v>
      </c>
      <c r="H132" s="2">
        <v>6.67</v>
      </c>
      <c r="I132" s="11" t="s">
        <v>177</v>
      </c>
      <c r="J132" s="11">
        <v>3</v>
      </c>
      <c r="K132" s="24">
        <v>0</v>
      </c>
      <c r="L132" s="26">
        <v>3.74</v>
      </c>
      <c r="M132" s="11">
        <v>0.47</v>
      </c>
      <c r="N132" s="11">
        <v>4.07</v>
      </c>
      <c r="O132" s="11">
        <v>4.1399999999999997</v>
      </c>
      <c r="P132" s="11">
        <v>917.83</v>
      </c>
      <c r="Q132" s="11">
        <v>14.16</v>
      </c>
      <c r="R132" s="11">
        <v>907.88</v>
      </c>
      <c r="S132" s="27">
        <v>905.96</v>
      </c>
      <c r="T132" s="25">
        <v>3.74</v>
      </c>
      <c r="U132" s="138">
        <v>0.47</v>
      </c>
      <c r="V132" s="138">
        <v>4.07</v>
      </c>
      <c r="W132" s="138">
        <v>4.1399999999999997</v>
      </c>
      <c r="X132" s="4">
        <v>917.83</v>
      </c>
      <c r="Y132" s="4">
        <v>14.16</v>
      </c>
      <c r="Z132" s="4">
        <v>907.88</v>
      </c>
      <c r="AA132" s="32">
        <v>905.96</v>
      </c>
    </row>
    <row r="133" spans="1:27" ht="18" customHeight="1" thickBot="1">
      <c r="A133" s="31" t="s">
        <v>124</v>
      </c>
      <c r="B133" s="6" t="s">
        <v>4</v>
      </c>
      <c r="C133" s="6" t="s">
        <v>219</v>
      </c>
      <c r="D133" s="6" t="s">
        <v>168</v>
      </c>
      <c r="E133" s="13">
        <v>2</v>
      </c>
      <c r="F133" s="7">
        <v>2</v>
      </c>
      <c r="G133" s="11">
        <v>19</v>
      </c>
      <c r="H133" s="2">
        <v>9.5</v>
      </c>
      <c r="I133" s="11" t="s">
        <v>177</v>
      </c>
      <c r="J133" s="11">
        <v>2</v>
      </c>
      <c r="K133" s="24">
        <v>3</v>
      </c>
      <c r="L133" s="26">
        <v>3.52</v>
      </c>
      <c r="M133" s="11">
        <v>0.26</v>
      </c>
      <c r="N133" s="11">
        <v>3.65</v>
      </c>
      <c r="O133" s="11">
        <v>3.78</v>
      </c>
      <c r="P133" s="11">
        <v>924.56</v>
      </c>
      <c r="Q133" s="11">
        <v>7.79</v>
      </c>
      <c r="R133" s="11">
        <v>920.66</v>
      </c>
      <c r="S133" s="27">
        <v>916.77</v>
      </c>
      <c r="T133" s="25">
        <v>3.22</v>
      </c>
      <c r="U133" s="138">
        <v>0.03</v>
      </c>
      <c r="V133" s="138">
        <v>3.24</v>
      </c>
      <c r="W133" s="138">
        <v>3.26</v>
      </c>
      <c r="X133" s="4">
        <v>933.29</v>
      </c>
      <c r="Y133" s="4">
        <v>0.94</v>
      </c>
      <c r="Z133" s="4">
        <v>932.82</v>
      </c>
      <c r="AA133" s="32">
        <v>932.35</v>
      </c>
    </row>
    <row r="134" spans="1:27" ht="18" customHeight="1">
      <c r="A134" s="31" t="s">
        <v>124</v>
      </c>
      <c r="B134" s="85" t="s">
        <v>4</v>
      </c>
      <c r="C134" s="105" t="s">
        <v>255</v>
      </c>
      <c r="D134" s="86" t="s">
        <v>168</v>
      </c>
      <c r="E134" s="13">
        <v>2</v>
      </c>
      <c r="F134" s="7">
        <v>2</v>
      </c>
      <c r="G134" s="11">
        <v>18</v>
      </c>
      <c r="H134" s="2">
        <v>9</v>
      </c>
      <c r="I134" s="11" t="s">
        <v>177</v>
      </c>
      <c r="J134" s="11">
        <v>2</v>
      </c>
      <c r="K134" s="24">
        <v>3</v>
      </c>
      <c r="L134" s="26">
        <v>3.42</v>
      </c>
      <c r="M134" s="11">
        <v>0.82</v>
      </c>
      <c r="N134" s="11">
        <v>3.83</v>
      </c>
      <c r="O134" s="11">
        <v>4.24</v>
      </c>
      <c r="P134" s="11">
        <v>927.55</v>
      </c>
      <c r="Q134" s="11">
        <v>24.68</v>
      </c>
      <c r="R134" s="11">
        <v>915.21</v>
      </c>
      <c r="S134" s="27">
        <v>902.87</v>
      </c>
      <c r="T134" s="25">
        <v>4.62</v>
      </c>
      <c r="U134" s="138">
        <v>0.12</v>
      </c>
      <c r="V134" s="138">
        <v>4.68</v>
      </c>
      <c r="W134" s="138">
        <v>4.74</v>
      </c>
      <c r="X134" s="4">
        <v>891.45</v>
      </c>
      <c r="Y134" s="4">
        <v>3.74</v>
      </c>
      <c r="Z134" s="4">
        <v>889.58</v>
      </c>
      <c r="AA134" s="32">
        <v>887.71</v>
      </c>
    </row>
    <row r="135" spans="1:27" ht="18" customHeight="1" thickBot="1">
      <c r="A135" s="31" t="s">
        <v>124</v>
      </c>
      <c r="B135" s="85" t="s">
        <v>4</v>
      </c>
      <c r="C135" s="107" t="s">
        <v>258</v>
      </c>
      <c r="D135" s="86" t="s">
        <v>168</v>
      </c>
      <c r="E135" s="13">
        <v>3</v>
      </c>
      <c r="F135" s="7">
        <v>3</v>
      </c>
      <c r="G135" s="11">
        <v>49</v>
      </c>
      <c r="H135" s="2">
        <v>16.329999999999998</v>
      </c>
      <c r="I135" s="11" t="s">
        <v>177</v>
      </c>
      <c r="J135" s="11">
        <v>2</v>
      </c>
      <c r="K135" s="24">
        <v>5</v>
      </c>
      <c r="L135" s="26">
        <v>4.16</v>
      </c>
      <c r="M135" s="11">
        <v>0.22</v>
      </c>
      <c r="N135" s="11">
        <v>4.3099999999999996</v>
      </c>
      <c r="O135" s="11">
        <v>4.32</v>
      </c>
      <c r="P135" s="11">
        <v>905.23</v>
      </c>
      <c r="Q135" s="11">
        <v>6.59</v>
      </c>
      <c r="R135" s="11">
        <v>900.57</v>
      </c>
      <c r="S135" s="27">
        <v>900.48</v>
      </c>
      <c r="T135" s="25">
        <v>4.54</v>
      </c>
      <c r="U135" s="138">
        <v>0.22</v>
      </c>
      <c r="V135" s="138">
        <v>4.6500000000000004</v>
      </c>
      <c r="W135" s="138">
        <v>4.76</v>
      </c>
      <c r="X135" s="4">
        <v>893.87</v>
      </c>
      <c r="Y135" s="4">
        <v>6.61</v>
      </c>
      <c r="Z135" s="4">
        <v>890.57</v>
      </c>
      <c r="AA135" s="32">
        <v>887.26</v>
      </c>
    </row>
    <row r="136" spans="1:27" ht="18" customHeight="1">
      <c r="A136" s="31" t="s">
        <v>124</v>
      </c>
      <c r="B136" s="6" t="s">
        <v>5</v>
      </c>
      <c r="C136" s="42" t="s">
        <v>31</v>
      </c>
      <c r="D136" s="6" t="s">
        <v>168</v>
      </c>
      <c r="E136" s="13">
        <v>1</v>
      </c>
      <c r="F136" s="7">
        <v>1</v>
      </c>
      <c r="G136" s="11">
        <v>6</v>
      </c>
      <c r="H136" s="2">
        <v>6</v>
      </c>
      <c r="I136" s="11" t="s">
        <v>177</v>
      </c>
      <c r="J136" s="11">
        <v>1</v>
      </c>
      <c r="K136" s="24">
        <v>1</v>
      </c>
      <c r="L136" s="26">
        <v>1.94</v>
      </c>
      <c r="M136" s="11">
        <v>0</v>
      </c>
      <c r="N136" s="11">
        <v>1.94</v>
      </c>
      <c r="O136" s="11">
        <v>1.94</v>
      </c>
      <c r="P136" s="11">
        <v>971.67</v>
      </c>
      <c r="Q136" s="11">
        <v>0</v>
      </c>
      <c r="R136" s="11">
        <v>971.67</v>
      </c>
      <c r="S136" s="27">
        <v>971.67</v>
      </c>
      <c r="T136" s="25">
        <v>4.6399999999999997</v>
      </c>
      <c r="U136" s="138">
        <v>0</v>
      </c>
      <c r="V136" s="138">
        <v>4.6399999999999997</v>
      </c>
      <c r="W136" s="138">
        <v>4.6399999999999997</v>
      </c>
      <c r="X136" s="4">
        <v>890.73</v>
      </c>
      <c r="Y136" s="4">
        <v>0</v>
      </c>
      <c r="Z136" s="4">
        <v>890.73</v>
      </c>
      <c r="AA136" s="32">
        <v>890.73</v>
      </c>
    </row>
    <row r="137" spans="1:27" ht="18" customHeight="1">
      <c r="A137" s="31" t="s">
        <v>124</v>
      </c>
      <c r="B137" s="6" t="s">
        <v>5</v>
      </c>
      <c r="C137" s="6" t="s">
        <v>32</v>
      </c>
      <c r="D137" s="6" t="s">
        <v>168</v>
      </c>
      <c r="E137" s="13">
        <v>2</v>
      </c>
      <c r="F137" s="7">
        <v>2</v>
      </c>
      <c r="G137" s="11">
        <v>14</v>
      </c>
      <c r="H137" s="2">
        <v>7</v>
      </c>
      <c r="I137" s="11" t="s">
        <v>177</v>
      </c>
      <c r="J137" s="11">
        <v>2</v>
      </c>
      <c r="K137" s="24">
        <v>2</v>
      </c>
      <c r="L137" s="26">
        <v>3.61</v>
      </c>
      <c r="M137" s="11">
        <v>0.61</v>
      </c>
      <c r="N137" s="11">
        <v>3.91</v>
      </c>
      <c r="O137" s="11">
        <v>4.21</v>
      </c>
      <c r="P137" s="11">
        <v>921.83</v>
      </c>
      <c r="Q137" s="11">
        <v>18.170000000000002</v>
      </c>
      <c r="R137" s="11">
        <v>912.74</v>
      </c>
      <c r="S137" s="27">
        <v>903.65</v>
      </c>
      <c r="T137" s="25">
        <v>4.74</v>
      </c>
      <c r="U137" s="138">
        <v>0.53</v>
      </c>
      <c r="V137" s="138">
        <v>5</v>
      </c>
      <c r="W137" s="138">
        <v>5.26</v>
      </c>
      <c r="X137" s="4">
        <v>887.88</v>
      </c>
      <c r="Y137" s="4">
        <v>15.78</v>
      </c>
      <c r="Z137" s="4">
        <v>879.99</v>
      </c>
      <c r="AA137" s="32">
        <v>872.1</v>
      </c>
    </row>
    <row r="138" spans="1:27" ht="18" customHeight="1">
      <c r="A138" s="31" t="s">
        <v>124</v>
      </c>
      <c r="B138" s="6" t="s">
        <v>5</v>
      </c>
      <c r="C138" s="6" t="s">
        <v>33</v>
      </c>
      <c r="D138" s="6" t="s">
        <v>168</v>
      </c>
      <c r="E138" s="13">
        <v>2</v>
      </c>
      <c r="F138" s="7">
        <v>2</v>
      </c>
      <c r="G138" s="11">
        <v>15</v>
      </c>
      <c r="H138" s="2">
        <v>7.5</v>
      </c>
      <c r="I138" s="11" t="s">
        <v>177</v>
      </c>
      <c r="J138" s="11">
        <v>2</v>
      </c>
      <c r="K138" s="24">
        <v>2</v>
      </c>
      <c r="L138" s="26">
        <v>5.09</v>
      </c>
      <c r="M138" s="11">
        <v>0.13</v>
      </c>
      <c r="N138" s="11">
        <v>5.15</v>
      </c>
      <c r="O138" s="11">
        <v>5.22</v>
      </c>
      <c r="P138" s="11">
        <v>877.46</v>
      </c>
      <c r="Q138" s="11">
        <v>3.99</v>
      </c>
      <c r="R138" s="11">
        <v>875.46</v>
      </c>
      <c r="S138" s="27">
        <v>873.47</v>
      </c>
      <c r="T138" s="25">
        <v>5.4</v>
      </c>
      <c r="U138" s="138">
        <v>0.18</v>
      </c>
      <c r="V138" s="138">
        <v>5.49</v>
      </c>
      <c r="W138" s="138">
        <v>5.58</v>
      </c>
      <c r="X138" s="4">
        <v>868.11</v>
      </c>
      <c r="Y138" s="4">
        <v>5.36</v>
      </c>
      <c r="Z138" s="4">
        <v>865.43</v>
      </c>
      <c r="AA138" s="32">
        <v>862.76</v>
      </c>
    </row>
    <row r="139" spans="1:27" ht="18" customHeight="1">
      <c r="A139" s="31" t="s">
        <v>124</v>
      </c>
      <c r="B139" s="6" t="s">
        <v>6</v>
      </c>
      <c r="C139" s="6" t="s">
        <v>35</v>
      </c>
      <c r="D139" s="6" t="s">
        <v>168</v>
      </c>
      <c r="E139" s="13">
        <v>5</v>
      </c>
      <c r="F139" s="7">
        <v>5</v>
      </c>
      <c r="G139" s="11">
        <v>35</v>
      </c>
      <c r="H139" s="2">
        <v>7</v>
      </c>
      <c r="I139" s="11" t="s">
        <v>177</v>
      </c>
      <c r="J139" s="11">
        <v>5</v>
      </c>
      <c r="K139" s="24">
        <v>2</v>
      </c>
      <c r="L139" s="26">
        <v>3.38</v>
      </c>
      <c r="M139" s="11">
        <v>0.83</v>
      </c>
      <c r="N139" s="11">
        <v>4.16</v>
      </c>
      <c r="O139" s="11">
        <v>4.58</v>
      </c>
      <c r="P139" s="11">
        <v>928.61</v>
      </c>
      <c r="Q139" s="11">
        <v>24.91</v>
      </c>
      <c r="R139" s="11">
        <v>905.34</v>
      </c>
      <c r="S139" s="27">
        <v>892.61</v>
      </c>
      <c r="T139" s="25">
        <v>4.0999999999999996</v>
      </c>
      <c r="U139" s="138">
        <v>0.84</v>
      </c>
      <c r="V139" s="138">
        <v>4.58</v>
      </c>
      <c r="W139" s="138">
        <v>4.72</v>
      </c>
      <c r="X139" s="4">
        <v>907.06</v>
      </c>
      <c r="Y139" s="4">
        <v>25.18</v>
      </c>
      <c r="Z139" s="4">
        <v>892.61</v>
      </c>
      <c r="AA139" s="32">
        <v>888.29</v>
      </c>
    </row>
    <row r="140" spans="1:27" ht="18" customHeight="1">
      <c r="A140" s="31" t="s">
        <v>124</v>
      </c>
      <c r="B140" s="6" t="s">
        <v>6</v>
      </c>
      <c r="C140" s="6" t="s">
        <v>158</v>
      </c>
      <c r="D140" s="6" t="s">
        <v>168</v>
      </c>
      <c r="E140" s="13">
        <v>4</v>
      </c>
      <c r="F140" s="7">
        <v>4</v>
      </c>
      <c r="G140" s="11">
        <v>21</v>
      </c>
      <c r="H140" s="2">
        <v>5.25</v>
      </c>
      <c r="I140" s="11" t="s">
        <v>177</v>
      </c>
      <c r="J140" s="11">
        <v>4</v>
      </c>
      <c r="K140" s="24">
        <v>3</v>
      </c>
      <c r="L140" s="26">
        <v>3.11</v>
      </c>
      <c r="M140" s="11">
        <v>1.5</v>
      </c>
      <c r="N140" s="11">
        <v>4.54</v>
      </c>
      <c r="O140" s="11">
        <v>4.5599999999999996</v>
      </c>
      <c r="P140" s="11">
        <v>936.85</v>
      </c>
      <c r="Q140" s="11">
        <v>44.86</v>
      </c>
      <c r="R140" s="11">
        <v>893.94</v>
      </c>
      <c r="S140" s="27">
        <v>893.07</v>
      </c>
      <c r="T140" s="25">
        <v>3.12</v>
      </c>
      <c r="U140" s="138">
        <v>1.26</v>
      </c>
      <c r="V140" s="138">
        <v>3.73</v>
      </c>
      <c r="W140" s="138">
        <v>4.5599999999999996</v>
      </c>
      <c r="X140" s="4">
        <v>936.37</v>
      </c>
      <c r="Y140" s="4">
        <v>37.83</v>
      </c>
      <c r="Z140" s="4">
        <v>918.14</v>
      </c>
      <c r="AA140" s="32">
        <v>893.07</v>
      </c>
    </row>
    <row r="141" spans="1:27" ht="18" customHeight="1">
      <c r="A141" s="31" t="s">
        <v>124</v>
      </c>
      <c r="B141" s="6" t="s">
        <v>6</v>
      </c>
      <c r="C141" s="6" t="s">
        <v>254</v>
      </c>
      <c r="D141" s="6" t="s">
        <v>168</v>
      </c>
      <c r="E141" s="13">
        <v>2</v>
      </c>
      <c r="F141" s="7">
        <v>2</v>
      </c>
      <c r="G141" s="11">
        <v>14</v>
      </c>
      <c r="H141" s="2">
        <v>7</v>
      </c>
      <c r="I141" s="11" t="s">
        <v>177</v>
      </c>
      <c r="J141" s="11">
        <v>2</v>
      </c>
      <c r="K141" s="24">
        <v>0</v>
      </c>
      <c r="L141" s="26">
        <v>4.1100000000000003</v>
      </c>
      <c r="M141" s="11">
        <v>0.4</v>
      </c>
      <c r="N141" s="11">
        <v>4.3099999999999996</v>
      </c>
      <c r="O141" s="11">
        <v>4.51</v>
      </c>
      <c r="P141" s="11">
        <v>906.6</v>
      </c>
      <c r="Q141" s="11">
        <v>11.89</v>
      </c>
      <c r="R141" s="11">
        <v>900.66</v>
      </c>
      <c r="S141" s="27">
        <v>894.71</v>
      </c>
      <c r="T141" s="25">
        <v>4.1100000000000003</v>
      </c>
      <c r="U141" s="138">
        <v>0.4</v>
      </c>
      <c r="V141" s="138">
        <v>4.3099999999999996</v>
      </c>
      <c r="W141" s="138">
        <v>4.51</v>
      </c>
      <c r="X141" s="4">
        <v>906.6</v>
      </c>
      <c r="Y141" s="4">
        <v>11.89</v>
      </c>
      <c r="Z141" s="4">
        <v>900.66</v>
      </c>
      <c r="AA141" s="32">
        <v>894.71</v>
      </c>
    </row>
    <row r="142" spans="1:27" ht="18" customHeight="1">
      <c r="A142" s="31" t="s">
        <v>124</v>
      </c>
      <c r="B142" s="6" t="s">
        <v>6</v>
      </c>
      <c r="C142" s="6" t="s">
        <v>38</v>
      </c>
      <c r="D142" s="6" t="s">
        <v>168</v>
      </c>
      <c r="E142" s="13">
        <v>2</v>
      </c>
      <c r="F142" s="7">
        <v>2</v>
      </c>
      <c r="G142" s="11">
        <v>13</v>
      </c>
      <c r="H142" s="2">
        <v>6.5</v>
      </c>
      <c r="I142" s="11" t="s">
        <v>177</v>
      </c>
      <c r="J142" s="11">
        <v>2</v>
      </c>
      <c r="K142" s="24">
        <v>0</v>
      </c>
      <c r="L142" s="26">
        <v>4.04</v>
      </c>
      <c r="M142" s="11">
        <v>0.37</v>
      </c>
      <c r="N142" s="11">
        <v>4.2300000000000004</v>
      </c>
      <c r="O142" s="11">
        <v>4.42</v>
      </c>
      <c r="P142" s="11">
        <v>908.76</v>
      </c>
      <c r="Q142" s="11">
        <v>11.24</v>
      </c>
      <c r="R142" s="11">
        <v>903.14</v>
      </c>
      <c r="S142" s="27">
        <v>897.52</v>
      </c>
      <c r="T142" s="25">
        <v>4.04</v>
      </c>
      <c r="U142" s="138">
        <v>0.37</v>
      </c>
      <c r="V142" s="138">
        <v>4.2300000000000004</v>
      </c>
      <c r="W142" s="138">
        <v>4.42</v>
      </c>
      <c r="X142" s="4">
        <v>908.76</v>
      </c>
      <c r="Y142" s="4">
        <v>11.24</v>
      </c>
      <c r="Z142" s="4">
        <v>903.14</v>
      </c>
      <c r="AA142" s="32">
        <v>897.52</v>
      </c>
    </row>
    <row r="143" spans="1:27" ht="18" customHeight="1">
      <c r="A143" s="31" t="s">
        <v>124</v>
      </c>
      <c r="B143" s="6" t="s">
        <v>8</v>
      </c>
      <c r="C143" s="6" t="s">
        <v>55</v>
      </c>
      <c r="D143" s="6" t="s">
        <v>168</v>
      </c>
      <c r="E143" s="13">
        <v>2</v>
      </c>
      <c r="F143" s="7">
        <v>2</v>
      </c>
      <c r="G143" s="11">
        <v>19</v>
      </c>
      <c r="H143" s="2">
        <v>9.5</v>
      </c>
      <c r="I143" s="11" t="s">
        <v>177</v>
      </c>
      <c r="J143" s="11">
        <v>2</v>
      </c>
      <c r="K143" s="24">
        <v>0</v>
      </c>
      <c r="L143" s="26">
        <v>3.12</v>
      </c>
      <c r="M143" s="11">
        <v>0.53</v>
      </c>
      <c r="N143" s="11">
        <v>3.38</v>
      </c>
      <c r="O143" s="11">
        <v>3.64</v>
      </c>
      <c r="P143" s="11">
        <v>936.52</v>
      </c>
      <c r="Q143" s="11">
        <v>15.82</v>
      </c>
      <c r="R143" s="11">
        <v>928.6</v>
      </c>
      <c r="S143" s="27">
        <v>920.69</v>
      </c>
      <c r="T143" s="25">
        <v>3.12</v>
      </c>
      <c r="U143" s="138">
        <v>0.53</v>
      </c>
      <c r="V143" s="138">
        <v>3.38</v>
      </c>
      <c r="W143" s="138">
        <v>3.64</v>
      </c>
      <c r="X143" s="4">
        <v>936.52</v>
      </c>
      <c r="Y143" s="4">
        <v>15.82</v>
      </c>
      <c r="Z143" s="4">
        <v>928.6</v>
      </c>
      <c r="AA143" s="32">
        <v>920.69</v>
      </c>
    </row>
    <row r="144" spans="1:27" ht="18" customHeight="1">
      <c r="A144" s="31" t="s">
        <v>124</v>
      </c>
      <c r="B144" s="6" t="s">
        <v>8</v>
      </c>
      <c r="C144" s="6" t="s">
        <v>57</v>
      </c>
      <c r="D144" s="6" t="s">
        <v>168</v>
      </c>
      <c r="E144" s="13">
        <v>2</v>
      </c>
      <c r="F144" s="7">
        <v>2</v>
      </c>
      <c r="G144" s="11">
        <v>17</v>
      </c>
      <c r="H144" s="2">
        <v>8.5</v>
      </c>
      <c r="I144" s="11" t="s">
        <v>177</v>
      </c>
      <c r="J144" s="11">
        <v>1</v>
      </c>
      <c r="K144" s="24">
        <v>0</v>
      </c>
      <c r="L144" s="26">
        <v>4.0199999999999996</v>
      </c>
      <c r="M144" s="11">
        <v>0.43</v>
      </c>
      <c r="N144" s="11">
        <v>4.24</v>
      </c>
      <c r="O144" s="11">
        <v>4.45</v>
      </c>
      <c r="P144" s="11">
        <v>909.46</v>
      </c>
      <c r="Q144" s="11">
        <v>13.02</v>
      </c>
      <c r="R144" s="11">
        <v>902.95</v>
      </c>
      <c r="S144" s="27">
        <v>896.44</v>
      </c>
      <c r="T144" s="25">
        <v>3.58</v>
      </c>
      <c r="U144" s="138">
        <v>0</v>
      </c>
      <c r="V144" s="138">
        <v>3.58</v>
      </c>
      <c r="W144" s="138">
        <v>3.58</v>
      </c>
      <c r="X144" s="4">
        <v>922.48</v>
      </c>
      <c r="Y144" s="4">
        <v>0</v>
      </c>
      <c r="Z144" s="4">
        <v>922.48</v>
      </c>
      <c r="AA144" s="32">
        <v>922.48</v>
      </c>
    </row>
    <row r="145" spans="1:27" ht="18" customHeight="1">
      <c r="A145" s="31" t="s">
        <v>124</v>
      </c>
      <c r="B145" s="6" t="s">
        <v>8</v>
      </c>
      <c r="C145" s="6" t="s">
        <v>59</v>
      </c>
      <c r="D145" s="6" t="s">
        <v>168</v>
      </c>
      <c r="E145" s="13">
        <v>2</v>
      </c>
      <c r="F145" s="7">
        <v>2</v>
      </c>
      <c r="G145" s="11">
        <v>11</v>
      </c>
      <c r="H145" s="2">
        <v>5.5</v>
      </c>
      <c r="I145" s="11" t="s">
        <v>177</v>
      </c>
      <c r="J145" s="11">
        <v>2</v>
      </c>
      <c r="K145" s="24">
        <v>1</v>
      </c>
      <c r="L145" s="26">
        <v>2.9</v>
      </c>
      <c r="M145" s="11">
        <v>0.5</v>
      </c>
      <c r="N145" s="11">
        <v>3.15</v>
      </c>
      <c r="O145" s="11">
        <v>3.4</v>
      </c>
      <c r="P145" s="11">
        <v>943</v>
      </c>
      <c r="Q145" s="11">
        <v>15</v>
      </c>
      <c r="R145" s="11">
        <v>935.5</v>
      </c>
      <c r="S145" s="27">
        <v>928</v>
      </c>
      <c r="T145" s="25">
        <v>3.43</v>
      </c>
      <c r="U145" s="138">
        <v>0.03</v>
      </c>
      <c r="V145" s="138">
        <v>3.45</v>
      </c>
      <c r="W145" s="138">
        <v>3.47</v>
      </c>
      <c r="X145" s="4">
        <v>927</v>
      </c>
      <c r="Y145" s="4">
        <v>1</v>
      </c>
      <c r="Z145" s="4">
        <v>926.5</v>
      </c>
      <c r="AA145" s="32">
        <v>926</v>
      </c>
    </row>
    <row r="146" spans="1:27" ht="18" customHeight="1">
      <c r="A146" s="31" t="s">
        <v>124</v>
      </c>
      <c r="B146" s="6" t="s">
        <v>9</v>
      </c>
      <c r="C146" s="6" t="s">
        <v>60</v>
      </c>
      <c r="D146" s="6" t="s">
        <v>168</v>
      </c>
      <c r="E146" s="13">
        <v>2</v>
      </c>
      <c r="F146" s="7">
        <v>2</v>
      </c>
      <c r="G146" s="11">
        <v>15</v>
      </c>
      <c r="H146" s="2">
        <v>7.5</v>
      </c>
      <c r="I146" s="11" t="s">
        <v>177</v>
      </c>
      <c r="J146" s="11">
        <v>2</v>
      </c>
      <c r="K146" s="24">
        <v>1</v>
      </c>
      <c r="L146" s="26">
        <v>3.65</v>
      </c>
      <c r="M146" s="11">
        <v>0.22</v>
      </c>
      <c r="N146" s="11">
        <v>3.76</v>
      </c>
      <c r="O146" s="11">
        <v>3.87</v>
      </c>
      <c r="P146" s="11">
        <v>920.5</v>
      </c>
      <c r="Q146" s="11">
        <v>6.68</v>
      </c>
      <c r="R146" s="11">
        <v>917.16</v>
      </c>
      <c r="S146" s="27">
        <v>913.82</v>
      </c>
      <c r="T146" s="25">
        <v>4.0199999999999996</v>
      </c>
      <c r="U146" s="138">
        <v>0.14000000000000001</v>
      </c>
      <c r="V146" s="138">
        <v>4.09</v>
      </c>
      <c r="W146" s="138">
        <v>4.16</v>
      </c>
      <c r="X146" s="4">
        <v>909.56</v>
      </c>
      <c r="Y146" s="4">
        <v>4.26</v>
      </c>
      <c r="Z146" s="4">
        <v>907.43</v>
      </c>
      <c r="AA146" s="32">
        <v>905.3</v>
      </c>
    </row>
    <row r="147" spans="1:27" ht="18" customHeight="1">
      <c r="A147" s="31" t="s">
        <v>124</v>
      </c>
      <c r="B147" s="6" t="s">
        <v>13</v>
      </c>
      <c r="C147" s="6" t="s">
        <v>69</v>
      </c>
      <c r="D147" s="6" t="s">
        <v>168</v>
      </c>
      <c r="E147" s="13">
        <v>2</v>
      </c>
      <c r="F147" s="7">
        <v>2</v>
      </c>
      <c r="G147" s="11">
        <v>11</v>
      </c>
      <c r="H147" s="2">
        <v>5.5</v>
      </c>
      <c r="I147" s="11" t="s">
        <v>177</v>
      </c>
      <c r="J147" s="11">
        <v>2</v>
      </c>
      <c r="K147" s="24">
        <v>0</v>
      </c>
      <c r="L147" s="26">
        <v>3.86</v>
      </c>
      <c r="M147" s="11">
        <v>0.35</v>
      </c>
      <c r="N147" s="11">
        <v>4.04</v>
      </c>
      <c r="O147" s="11">
        <v>4.21</v>
      </c>
      <c r="P147" s="11">
        <v>914.19</v>
      </c>
      <c r="Q147" s="11">
        <v>10.52</v>
      </c>
      <c r="R147" s="11">
        <v>908.93</v>
      </c>
      <c r="S147" s="27">
        <v>903.66</v>
      </c>
      <c r="T147" s="25">
        <v>3.86</v>
      </c>
      <c r="U147" s="138">
        <v>0.35</v>
      </c>
      <c r="V147" s="138">
        <v>4.04</v>
      </c>
      <c r="W147" s="138">
        <v>4.21</v>
      </c>
      <c r="X147" s="4">
        <v>914.19</v>
      </c>
      <c r="Y147" s="4">
        <v>10.52</v>
      </c>
      <c r="Z147" s="4">
        <v>908.93</v>
      </c>
      <c r="AA147" s="32">
        <v>903.66</v>
      </c>
    </row>
    <row r="148" spans="1:27" ht="18" customHeight="1">
      <c r="A148" s="31" t="s">
        <v>124</v>
      </c>
      <c r="B148" s="6" t="s">
        <v>14</v>
      </c>
      <c r="C148" s="6" t="s">
        <v>70</v>
      </c>
      <c r="D148" s="6" t="s">
        <v>168</v>
      </c>
      <c r="E148" s="13">
        <v>10</v>
      </c>
      <c r="F148" s="7">
        <v>10</v>
      </c>
      <c r="G148" s="11">
        <v>59</v>
      </c>
      <c r="H148" s="2">
        <v>5.9</v>
      </c>
      <c r="I148" s="11" t="s">
        <v>177</v>
      </c>
      <c r="J148" s="11">
        <v>9</v>
      </c>
      <c r="K148" s="24">
        <v>12</v>
      </c>
      <c r="L148" s="26">
        <v>3.24</v>
      </c>
      <c r="M148" s="11">
        <v>0.56999999999999995</v>
      </c>
      <c r="N148" s="11">
        <v>3.8</v>
      </c>
      <c r="O148" s="11">
        <v>3.93</v>
      </c>
      <c r="P148" s="11">
        <v>932.79</v>
      </c>
      <c r="Q148" s="11">
        <v>17.07</v>
      </c>
      <c r="R148" s="11">
        <v>916.13</v>
      </c>
      <c r="S148" s="27">
        <v>912.24</v>
      </c>
      <c r="T148" s="25">
        <v>4.25</v>
      </c>
      <c r="U148" s="138">
        <v>0.66</v>
      </c>
      <c r="V148" s="138">
        <v>4.75</v>
      </c>
      <c r="W148" s="138">
        <v>4.88</v>
      </c>
      <c r="X148" s="4">
        <v>902.42</v>
      </c>
      <c r="Y148" s="4">
        <v>19.66</v>
      </c>
      <c r="Z148" s="4">
        <v>887.66</v>
      </c>
      <c r="AA148" s="32">
        <v>883.75</v>
      </c>
    </row>
    <row r="149" spans="1:27" ht="18" customHeight="1">
      <c r="A149" s="31" t="s">
        <v>124</v>
      </c>
      <c r="B149" s="6" t="s">
        <v>16</v>
      </c>
      <c r="C149" s="6" t="s">
        <v>79</v>
      </c>
      <c r="D149" s="6" t="s">
        <v>168</v>
      </c>
      <c r="E149" s="13">
        <v>1</v>
      </c>
      <c r="F149" s="7">
        <v>1</v>
      </c>
      <c r="G149" s="11">
        <v>7</v>
      </c>
      <c r="H149" s="2">
        <v>7</v>
      </c>
      <c r="I149" s="11" t="s">
        <v>177</v>
      </c>
      <c r="J149" s="11">
        <v>1</v>
      </c>
      <c r="K149" s="24">
        <v>0</v>
      </c>
      <c r="L149" s="26">
        <v>5.2</v>
      </c>
      <c r="M149" s="11">
        <v>0</v>
      </c>
      <c r="N149" s="11">
        <v>5.2</v>
      </c>
      <c r="O149" s="11">
        <v>5.2</v>
      </c>
      <c r="P149" s="11">
        <v>873.94</v>
      </c>
      <c r="Q149" s="11">
        <v>0</v>
      </c>
      <c r="R149" s="11">
        <v>873.94</v>
      </c>
      <c r="S149" s="27">
        <v>873.94</v>
      </c>
      <c r="T149" s="25">
        <v>5.2</v>
      </c>
      <c r="U149" s="138">
        <v>0</v>
      </c>
      <c r="V149" s="138">
        <v>5.2</v>
      </c>
      <c r="W149" s="138">
        <v>5.2</v>
      </c>
      <c r="X149" s="4">
        <v>873.94</v>
      </c>
      <c r="Y149" s="4">
        <v>0</v>
      </c>
      <c r="Z149" s="4">
        <v>873.94</v>
      </c>
      <c r="AA149" s="32">
        <v>873.94</v>
      </c>
    </row>
    <row r="150" spans="1:27" ht="18" customHeight="1">
      <c r="A150" s="31" t="s">
        <v>124</v>
      </c>
      <c r="B150" s="6" t="s">
        <v>16</v>
      </c>
      <c r="C150" s="6" t="s">
        <v>75</v>
      </c>
      <c r="D150" s="6" t="s">
        <v>168</v>
      </c>
      <c r="E150" s="13">
        <v>4</v>
      </c>
      <c r="F150" s="7">
        <v>4</v>
      </c>
      <c r="G150" s="11">
        <v>24</v>
      </c>
      <c r="H150" s="2">
        <v>6</v>
      </c>
      <c r="I150" s="11" t="s">
        <v>177</v>
      </c>
      <c r="J150" s="11">
        <v>4</v>
      </c>
      <c r="K150" s="24">
        <v>2</v>
      </c>
      <c r="L150" s="26">
        <v>2.23</v>
      </c>
      <c r="M150" s="11">
        <v>0.09</v>
      </c>
      <c r="N150" s="11">
        <v>2.29</v>
      </c>
      <c r="O150" s="11">
        <v>2.35</v>
      </c>
      <c r="P150" s="11">
        <v>963</v>
      </c>
      <c r="Q150" s="11">
        <v>2.57</v>
      </c>
      <c r="R150" s="11">
        <v>961.2</v>
      </c>
      <c r="S150" s="27">
        <v>959.5</v>
      </c>
      <c r="T150" s="25">
        <v>2.36</v>
      </c>
      <c r="U150" s="138">
        <v>0.14000000000000001</v>
      </c>
      <c r="V150" s="138">
        <v>2.4900000000000002</v>
      </c>
      <c r="W150" s="138">
        <v>2.5</v>
      </c>
      <c r="X150" s="4">
        <v>959.16</v>
      </c>
      <c r="Y150" s="4">
        <v>4.08</v>
      </c>
      <c r="Z150" s="4">
        <v>955.29</v>
      </c>
      <c r="AA150" s="32">
        <v>955</v>
      </c>
    </row>
    <row r="151" spans="1:27" ht="18" customHeight="1">
      <c r="A151" s="31" t="s">
        <v>124</v>
      </c>
      <c r="B151" s="6" t="s">
        <v>16</v>
      </c>
      <c r="C151" s="6" t="s">
        <v>77</v>
      </c>
      <c r="D151" s="6" t="s">
        <v>168</v>
      </c>
      <c r="E151" s="13">
        <v>6</v>
      </c>
      <c r="F151" s="7">
        <v>6</v>
      </c>
      <c r="G151" s="11">
        <v>34</v>
      </c>
      <c r="H151" s="2">
        <v>5.67</v>
      </c>
      <c r="I151" s="11" t="s">
        <v>177</v>
      </c>
      <c r="J151" s="11">
        <v>6</v>
      </c>
      <c r="K151" s="24">
        <v>4</v>
      </c>
      <c r="L151" s="26">
        <v>3.34</v>
      </c>
      <c r="M151" s="11">
        <v>0.74</v>
      </c>
      <c r="N151" s="11">
        <v>3.85</v>
      </c>
      <c r="O151" s="11">
        <v>4.04</v>
      </c>
      <c r="P151" s="11">
        <v>929.96</v>
      </c>
      <c r="Q151" s="11">
        <v>22.21</v>
      </c>
      <c r="R151" s="11">
        <v>914.53</v>
      </c>
      <c r="S151" s="27">
        <v>908.81</v>
      </c>
      <c r="T151" s="25">
        <v>3.8</v>
      </c>
      <c r="U151" s="138">
        <v>0.31</v>
      </c>
      <c r="V151" s="138">
        <v>4.01</v>
      </c>
      <c r="W151" s="138">
        <v>4.16</v>
      </c>
      <c r="X151" s="4">
        <v>915.86</v>
      </c>
      <c r="Y151" s="4">
        <v>9.43</v>
      </c>
      <c r="Z151" s="4">
        <v>909.7</v>
      </c>
      <c r="AA151" s="32">
        <v>905.23</v>
      </c>
    </row>
    <row r="152" spans="1:27" ht="18" customHeight="1">
      <c r="A152" s="31" t="s">
        <v>124</v>
      </c>
      <c r="B152" s="6" t="s">
        <v>17</v>
      </c>
      <c r="C152" s="6" t="s">
        <v>80</v>
      </c>
      <c r="D152" s="6" t="s">
        <v>168</v>
      </c>
      <c r="E152" s="13">
        <v>2</v>
      </c>
      <c r="F152" s="7">
        <v>2</v>
      </c>
      <c r="G152" s="11">
        <v>19</v>
      </c>
      <c r="H152" s="2">
        <v>9.5</v>
      </c>
      <c r="I152" s="11" t="s">
        <v>177</v>
      </c>
      <c r="J152" s="11">
        <v>2</v>
      </c>
      <c r="K152" s="24">
        <v>0</v>
      </c>
      <c r="L152" s="26">
        <v>2.84</v>
      </c>
      <c r="M152" s="11">
        <v>0.35</v>
      </c>
      <c r="N152" s="11">
        <v>3.01</v>
      </c>
      <c r="O152" s="11">
        <v>3.19</v>
      </c>
      <c r="P152" s="11">
        <v>944.85</v>
      </c>
      <c r="Q152" s="11">
        <v>10.58</v>
      </c>
      <c r="R152" s="11">
        <v>939.56</v>
      </c>
      <c r="S152" s="27">
        <v>934.27</v>
      </c>
      <c r="T152" s="25">
        <v>2.84</v>
      </c>
      <c r="U152" s="138">
        <v>0.35</v>
      </c>
      <c r="V152" s="138">
        <v>3.01</v>
      </c>
      <c r="W152" s="138">
        <v>3.19</v>
      </c>
      <c r="X152" s="4">
        <v>944.85</v>
      </c>
      <c r="Y152" s="4">
        <v>10.58</v>
      </c>
      <c r="Z152" s="4">
        <v>939.56</v>
      </c>
      <c r="AA152" s="32">
        <v>934.27</v>
      </c>
    </row>
    <row r="153" spans="1:27" ht="18" customHeight="1">
      <c r="A153" s="31" t="s">
        <v>124</v>
      </c>
      <c r="B153" s="6" t="s">
        <v>17</v>
      </c>
      <c r="C153" s="6" t="s">
        <v>81</v>
      </c>
      <c r="D153" s="6" t="s">
        <v>168</v>
      </c>
      <c r="E153" s="13">
        <v>2</v>
      </c>
      <c r="F153" s="7">
        <v>2</v>
      </c>
      <c r="G153" s="11">
        <v>20</v>
      </c>
      <c r="H153" s="2">
        <v>10</v>
      </c>
      <c r="I153" s="11" t="s">
        <v>177</v>
      </c>
      <c r="J153" s="11">
        <v>2</v>
      </c>
      <c r="K153" s="24">
        <v>1</v>
      </c>
      <c r="L153" s="26">
        <v>3.81</v>
      </c>
      <c r="M153" s="11">
        <v>0.51</v>
      </c>
      <c r="N153" s="11">
        <v>4.07</v>
      </c>
      <c r="O153" s="11">
        <v>4.33</v>
      </c>
      <c r="P153" s="11">
        <v>915.64</v>
      </c>
      <c r="Q153" s="11">
        <v>15.45</v>
      </c>
      <c r="R153" s="11">
        <v>907.92</v>
      </c>
      <c r="S153" s="27">
        <v>900.2</v>
      </c>
      <c r="T153" s="25">
        <v>4.59</v>
      </c>
      <c r="U153" s="138">
        <v>0.26</v>
      </c>
      <c r="V153" s="138">
        <v>4.72</v>
      </c>
      <c r="W153" s="138">
        <v>4.8499999999999996</v>
      </c>
      <c r="X153" s="4">
        <v>892.33</v>
      </c>
      <c r="Y153" s="4">
        <v>7.87</v>
      </c>
      <c r="Z153" s="4">
        <v>888.39</v>
      </c>
      <c r="AA153" s="32">
        <v>884.46</v>
      </c>
    </row>
    <row r="154" spans="1:27" ht="18" customHeight="1">
      <c r="A154" s="31" t="s">
        <v>124</v>
      </c>
      <c r="B154" s="6" t="s">
        <v>2</v>
      </c>
      <c r="C154" s="6" t="s">
        <v>94</v>
      </c>
      <c r="D154" s="20" t="s">
        <v>169</v>
      </c>
      <c r="E154" s="13">
        <v>2</v>
      </c>
      <c r="F154" s="7">
        <v>2</v>
      </c>
      <c r="G154" s="11">
        <v>18</v>
      </c>
      <c r="H154" s="2">
        <v>9</v>
      </c>
      <c r="I154" s="11">
        <v>4</v>
      </c>
      <c r="J154" s="11">
        <v>2</v>
      </c>
      <c r="K154" s="24">
        <v>1</v>
      </c>
      <c r="L154" s="26">
        <v>3.29</v>
      </c>
      <c r="M154" s="11">
        <v>0.62</v>
      </c>
      <c r="N154" s="11">
        <v>3.6</v>
      </c>
      <c r="O154" s="11">
        <v>3.91</v>
      </c>
      <c r="P154" s="11">
        <v>945.88</v>
      </c>
      <c r="Q154" s="11">
        <v>18.07</v>
      </c>
      <c r="R154" s="11">
        <v>936.85</v>
      </c>
      <c r="S154" s="27">
        <v>927.81</v>
      </c>
      <c r="T154" s="25">
        <v>3.32</v>
      </c>
      <c r="U154" s="138">
        <v>0.65</v>
      </c>
      <c r="V154" s="138">
        <v>3.64</v>
      </c>
      <c r="W154" s="138">
        <v>3.97</v>
      </c>
      <c r="X154" s="4">
        <v>945</v>
      </c>
      <c r="Y154" s="4">
        <v>18.940000000000001</v>
      </c>
      <c r="Z154" s="4">
        <v>935.53</v>
      </c>
      <c r="AA154" s="32">
        <v>926.06</v>
      </c>
    </row>
    <row r="155" spans="1:27" ht="18" customHeight="1">
      <c r="A155" s="31" t="s">
        <v>124</v>
      </c>
      <c r="B155" s="6" t="s">
        <v>3</v>
      </c>
      <c r="C155" s="6" t="s">
        <v>21</v>
      </c>
      <c r="D155" s="20" t="s">
        <v>169</v>
      </c>
      <c r="E155" s="13">
        <v>9</v>
      </c>
      <c r="F155" s="7">
        <v>9</v>
      </c>
      <c r="G155" s="11">
        <v>33</v>
      </c>
      <c r="H155" s="2">
        <v>3.67</v>
      </c>
      <c r="I155" s="11" t="s">
        <v>177</v>
      </c>
      <c r="J155" s="11">
        <v>8</v>
      </c>
      <c r="K155" s="24">
        <v>10</v>
      </c>
      <c r="L155" s="26">
        <v>2.82</v>
      </c>
      <c r="M155" s="11">
        <v>0.47</v>
      </c>
      <c r="N155" s="11">
        <v>3.22</v>
      </c>
      <c r="O155" s="11">
        <v>3.5</v>
      </c>
      <c r="P155" s="11">
        <v>959.57</v>
      </c>
      <c r="Q155" s="11">
        <v>14.55</v>
      </c>
      <c r="R155" s="11">
        <v>947.36</v>
      </c>
      <c r="S155" s="27">
        <v>938.75</v>
      </c>
      <c r="T155" s="25">
        <v>3.49</v>
      </c>
      <c r="U155" s="138">
        <v>1.19</v>
      </c>
      <c r="V155" s="138">
        <v>4.6100000000000003</v>
      </c>
      <c r="W155" s="138">
        <v>5.37</v>
      </c>
      <c r="X155" s="4">
        <v>938.91</v>
      </c>
      <c r="Y155" s="4">
        <v>36.68</v>
      </c>
      <c r="Z155" s="4">
        <v>903.66</v>
      </c>
      <c r="AA155" s="32">
        <v>880.02</v>
      </c>
    </row>
    <row r="156" spans="1:27" ht="18" customHeight="1">
      <c r="A156" s="31" t="s">
        <v>124</v>
      </c>
      <c r="B156" s="6" t="s">
        <v>3</v>
      </c>
      <c r="C156" s="6" t="s">
        <v>22</v>
      </c>
      <c r="D156" s="20" t="s">
        <v>169</v>
      </c>
      <c r="E156" s="13">
        <v>2</v>
      </c>
      <c r="F156" s="7">
        <v>2</v>
      </c>
      <c r="G156" s="11">
        <v>8</v>
      </c>
      <c r="H156" s="2">
        <v>4</v>
      </c>
      <c r="I156" s="11" t="s">
        <v>177</v>
      </c>
      <c r="J156" s="11">
        <v>2</v>
      </c>
      <c r="K156" s="24">
        <v>2</v>
      </c>
      <c r="L156" s="26">
        <v>3.87</v>
      </c>
      <c r="M156" s="11">
        <v>0.27</v>
      </c>
      <c r="N156" s="11">
        <v>4.01</v>
      </c>
      <c r="O156" s="11">
        <v>4.1399999999999997</v>
      </c>
      <c r="P156" s="11">
        <v>928.21</v>
      </c>
      <c r="Q156" s="11">
        <v>7.49</v>
      </c>
      <c r="R156" s="11">
        <v>924.46</v>
      </c>
      <c r="S156" s="27">
        <v>920.71</v>
      </c>
      <c r="T156" s="25">
        <v>4.1500000000000004</v>
      </c>
      <c r="U156" s="138">
        <v>0.55000000000000004</v>
      </c>
      <c r="V156" s="138">
        <v>4.43</v>
      </c>
      <c r="W156" s="138">
        <v>4.71</v>
      </c>
      <c r="X156" s="4">
        <v>919.77</v>
      </c>
      <c r="Y156" s="4">
        <v>15.93</v>
      </c>
      <c r="Z156" s="4">
        <v>911.81</v>
      </c>
      <c r="AA156" s="32">
        <v>903.84</v>
      </c>
    </row>
    <row r="157" spans="1:27" ht="18" customHeight="1">
      <c r="A157" s="31" t="s">
        <v>124</v>
      </c>
      <c r="B157" s="6" t="s">
        <v>3</v>
      </c>
      <c r="C157" s="6" t="s">
        <v>23</v>
      </c>
      <c r="D157" s="20" t="s">
        <v>169</v>
      </c>
      <c r="E157" s="13">
        <v>2</v>
      </c>
      <c r="F157" s="7">
        <v>2</v>
      </c>
      <c r="G157" s="11">
        <v>9</v>
      </c>
      <c r="H157" s="2">
        <v>4.5</v>
      </c>
      <c r="I157" s="11" t="s">
        <v>177</v>
      </c>
      <c r="J157" s="11">
        <v>2</v>
      </c>
      <c r="K157" s="24">
        <v>5</v>
      </c>
      <c r="L157" s="26">
        <v>2.5099999999999998</v>
      </c>
      <c r="M157" s="11">
        <v>0.49</v>
      </c>
      <c r="N157" s="11">
        <v>2.76</v>
      </c>
      <c r="O157" s="11">
        <v>3</v>
      </c>
      <c r="P157" s="11">
        <v>968.68</v>
      </c>
      <c r="Q157" s="11">
        <v>15.68</v>
      </c>
      <c r="R157" s="11">
        <v>960.84</v>
      </c>
      <c r="S157" s="27">
        <v>953</v>
      </c>
      <c r="T157" s="25">
        <v>4.37</v>
      </c>
      <c r="U157" s="138">
        <v>1.37</v>
      </c>
      <c r="V157" s="138">
        <v>5.05</v>
      </c>
      <c r="W157" s="138">
        <v>5.74</v>
      </c>
      <c r="X157" s="4">
        <v>912.91</v>
      </c>
      <c r="Y157" s="4">
        <v>40.090000000000003</v>
      </c>
      <c r="Z157" s="4">
        <v>892.87</v>
      </c>
      <c r="AA157" s="32">
        <v>872.83</v>
      </c>
    </row>
    <row r="158" spans="1:27" ht="18" customHeight="1">
      <c r="A158" s="31" t="s">
        <v>124</v>
      </c>
      <c r="B158" s="6" t="s">
        <v>3</v>
      </c>
      <c r="C158" s="6" t="s">
        <v>24</v>
      </c>
      <c r="D158" s="20" t="s">
        <v>169</v>
      </c>
      <c r="E158" s="13">
        <v>3</v>
      </c>
      <c r="F158" s="7">
        <v>3</v>
      </c>
      <c r="G158" s="11">
        <v>13</v>
      </c>
      <c r="H158" s="2">
        <v>4.33</v>
      </c>
      <c r="I158" s="11" t="s">
        <v>177</v>
      </c>
      <c r="J158" s="11">
        <v>3</v>
      </c>
      <c r="K158" s="24">
        <v>2</v>
      </c>
      <c r="L158" s="26">
        <v>3.45</v>
      </c>
      <c r="M158" s="11">
        <v>0.48</v>
      </c>
      <c r="N158" s="11">
        <v>3.77</v>
      </c>
      <c r="O158" s="11">
        <v>3.96</v>
      </c>
      <c r="P158" s="11">
        <v>940.63</v>
      </c>
      <c r="Q158" s="11">
        <v>14.69</v>
      </c>
      <c r="R158" s="11">
        <v>931.05</v>
      </c>
      <c r="S158" s="27">
        <v>924.11</v>
      </c>
      <c r="T158" s="25">
        <v>3.84</v>
      </c>
      <c r="U158" s="138">
        <v>0.76</v>
      </c>
      <c r="V158" s="138">
        <v>4.3499999999999996</v>
      </c>
      <c r="W158" s="138">
        <v>4.5999999999999996</v>
      </c>
      <c r="X158" s="4">
        <v>928.87</v>
      </c>
      <c r="Y158" s="4">
        <v>22.52</v>
      </c>
      <c r="Z158" s="4">
        <v>913.4</v>
      </c>
      <c r="AA158" s="32">
        <v>906.88</v>
      </c>
    </row>
    <row r="159" spans="1:27" ht="18" customHeight="1">
      <c r="A159" s="31" t="s">
        <v>124</v>
      </c>
      <c r="B159" s="6" t="s">
        <v>4</v>
      </c>
      <c r="C159" s="6" t="s">
        <v>219</v>
      </c>
      <c r="D159" s="20" t="s">
        <v>169</v>
      </c>
      <c r="E159" s="13">
        <v>2</v>
      </c>
      <c r="F159" s="7">
        <v>2</v>
      </c>
      <c r="G159" s="11">
        <v>8</v>
      </c>
      <c r="H159" s="2">
        <v>4</v>
      </c>
      <c r="I159" s="11" t="s">
        <v>177</v>
      </c>
      <c r="J159" s="11">
        <v>2</v>
      </c>
      <c r="K159" s="24">
        <v>1</v>
      </c>
      <c r="L159" s="26">
        <v>4.05</v>
      </c>
      <c r="M159" s="11">
        <v>1.03</v>
      </c>
      <c r="N159" s="11">
        <v>4.57</v>
      </c>
      <c r="O159" s="11">
        <v>5.08</v>
      </c>
      <c r="P159" s="11">
        <v>922.37</v>
      </c>
      <c r="Q159" s="11">
        <v>31.84</v>
      </c>
      <c r="R159" s="11">
        <v>906.45</v>
      </c>
      <c r="S159" s="27">
        <v>890.53</v>
      </c>
      <c r="T159" s="25">
        <v>4.25</v>
      </c>
      <c r="U159" s="138">
        <v>1.22</v>
      </c>
      <c r="V159" s="138">
        <v>4.8600000000000003</v>
      </c>
      <c r="W159" s="138">
        <v>5.47</v>
      </c>
      <c r="X159" s="4">
        <v>916.39</v>
      </c>
      <c r="Y159" s="4">
        <v>37.82</v>
      </c>
      <c r="Z159" s="4">
        <v>897.48</v>
      </c>
      <c r="AA159" s="32">
        <v>878.56</v>
      </c>
    </row>
    <row r="160" spans="1:27" ht="18" customHeight="1" thickBot="1">
      <c r="A160" s="31" t="s">
        <v>124</v>
      </c>
      <c r="B160" s="6" t="s">
        <v>4</v>
      </c>
      <c r="C160" s="110" t="s">
        <v>259</v>
      </c>
      <c r="D160" s="20" t="s">
        <v>169</v>
      </c>
      <c r="E160" s="13">
        <v>2</v>
      </c>
      <c r="F160" s="7">
        <v>2</v>
      </c>
      <c r="G160" s="11">
        <v>6</v>
      </c>
      <c r="H160" s="2">
        <v>3</v>
      </c>
      <c r="I160" s="11" t="s">
        <v>177</v>
      </c>
      <c r="J160" s="11">
        <v>2</v>
      </c>
      <c r="K160" s="24">
        <v>3</v>
      </c>
      <c r="L160" s="26">
        <v>3.9</v>
      </c>
      <c r="M160" s="11">
        <v>0.05</v>
      </c>
      <c r="N160" s="11">
        <v>3.93</v>
      </c>
      <c r="O160" s="11">
        <v>3.95</v>
      </c>
      <c r="P160" s="11">
        <v>923.26</v>
      </c>
      <c r="Q160" s="11">
        <v>1.69</v>
      </c>
      <c r="R160" s="11">
        <v>922.41</v>
      </c>
      <c r="S160" s="27">
        <v>921.57</v>
      </c>
      <c r="T160" s="25">
        <v>5.74</v>
      </c>
      <c r="U160" s="138">
        <v>0.56000000000000005</v>
      </c>
      <c r="V160" s="138">
        <v>6.02</v>
      </c>
      <c r="W160" s="138">
        <v>6.3</v>
      </c>
      <c r="X160" s="4">
        <v>861.28</v>
      </c>
      <c r="Y160" s="4">
        <v>26.39</v>
      </c>
      <c r="Z160" s="4">
        <v>848.08</v>
      </c>
      <c r="AA160" s="32">
        <v>834.89</v>
      </c>
    </row>
    <row r="161" spans="1:27" ht="18" customHeight="1">
      <c r="A161" s="31" t="s">
        <v>124</v>
      </c>
      <c r="B161" s="85" t="s">
        <v>4</v>
      </c>
      <c r="C161" s="105" t="s">
        <v>255</v>
      </c>
      <c r="D161" s="87" t="s">
        <v>169</v>
      </c>
      <c r="E161" s="13">
        <v>2</v>
      </c>
      <c r="F161" s="7">
        <v>2</v>
      </c>
      <c r="G161" s="11">
        <v>6</v>
      </c>
      <c r="H161" s="2">
        <v>3</v>
      </c>
      <c r="I161" s="11" t="s">
        <v>177</v>
      </c>
      <c r="J161" s="11">
        <v>2</v>
      </c>
      <c r="K161" s="24">
        <v>1</v>
      </c>
      <c r="L161" s="26">
        <v>4.1900000000000004</v>
      </c>
      <c r="M161" s="11">
        <v>0.05</v>
      </c>
      <c r="N161" s="11">
        <v>4.21</v>
      </c>
      <c r="O161" s="11">
        <v>4.24</v>
      </c>
      <c r="P161" s="11">
        <v>918.61</v>
      </c>
      <c r="Q161" s="11">
        <v>0.82</v>
      </c>
      <c r="R161" s="11">
        <v>918.2</v>
      </c>
      <c r="S161" s="27">
        <v>917.79</v>
      </c>
      <c r="T161" s="25">
        <v>4.22</v>
      </c>
      <c r="U161" s="138">
        <v>0.02</v>
      </c>
      <c r="V161" s="138">
        <v>4.2300000000000004</v>
      </c>
      <c r="W161" s="138">
        <v>4.24</v>
      </c>
      <c r="X161" s="4">
        <v>917.53</v>
      </c>
      <c r="Y161" s="4">
        <v>0.26</v>
      </c>
      <c r="Z161" s="4">
        <v>917.39</v>
      </c>
      <c r="AA161" s="32">
        <v>917.26</v>
      </c>
    </row>
    <row r="162" spans="1:27" ht="18" customHeight="1">
      <c r="A162" s="31" t="s">
        <v>124</v>
      </c>
      <c r="B162" s="85" t="s">
        <v>4</v>
      </c>
      <c r="C162" s="106" t="s">
        <v>257</v>
      </c>
      <c r="D162" s="87" t="s">
        <v>169</v>
      </c>
      <c r="E162" s="13">
        <v>1</v>
      </c>
      <c r="F162" s="7">
        <v>1</v>
      </c>
      <c r="G162" s="11">
        <v>2</v>
      </c>
      <c r="H162" s="2">
        <v>2</v>
      </c>
      <c r="I162" s="11" t="s">
        <v>177</v>
      </c>
      <c r="J162" s="11">
        <v>1</v>
      </c>
      <c r="K162" s="24">
        <v>0</v>
      </c>
      <c r="L162" s="26">
        <v>4.46</v>
      </c>
      <c r="M162" s="11">
        <v>0</v>
      </c>
      <c r="N162" s="11">
        <v>4.46</v>
      </c>
      <c r="O162" s="11">
        <v>4.46</v>
      </c>
      <c r="P162" s="11">
        <v>911.34</v>
      </c>
      <c r="Q162" s="11">
        <v>0</v>
      </c>
      <c r="R162" s="11">
        <v>911.34</v>
      </c>
      <c r="S162" s="27">
        <v>911.34</v>
      </c>
      <c r="T162" s="25">
        <v>4.46</v>
      </c>
      <c r="U162" s="138">
        <v>0</v>
      </c>
      <c r="V162" s="138">
        <v>4.46</v>
      </c>
      <c r="W162" s="138">
        <v>4.46</v>
      </c>
      <c r="X162" s="4">
        <v>911.34</v>
      </c>
      <c r="Y162" s="4">
        <v>0</v>
      </c>
      <c r="Z162" s="4">
        <v>911.34</v>
      </c>
      <c r="AA162" s="32">
        <v>911.34</v>
      </c>
    </row>
    <row r="163" spans="1:27" ht="18" customHeight="1" thickBot="1">
      <c r="A163" s="31" t="s">
        <v>124</v>
      </c>
      <c r="B163" s="85" t="s">
        <v>4</v>
      </c>
      <c r="C163" s="107" t="s">
        <v>258</v>
      </c>
      <c r="D163" s="87" t="s">
        <v>169</v>
      </c>
      <c r="E163" s="13">
        <v>3</v>
      </c>
      <c r="F163" s="7">
        <v>3</v>
      </c>
      <c r="G163" s="11">
        <v>14</v>
      </c>
      <c r="H163" s="2">
        <v>4.67</v>
      </c>
      <c r="I163" s="11" t="s">
        <v>177</v>
      </c>
      <c r="J163" s="11">
        <v>3</v>
      </c>
      <c r="K163" s="24">
        <v>2</v>
      </c>
      <c r="L163" s="26">
        <v>4.51</v>
      </c>
      <c r="M163" s="11">
        <v>0.43</v>
      </c>
      <c r="N163" s="11">
        <v>4.74</v>
      </c>
      <c r="O163" s="11">
        <v>5.09</v>
      </c>
      <c r="P163" s="11">
        <v>909</v>
      </c>
      <c r="Q163" s="11">
        <v>12.71</v>
      </c>
      <c r="R163" s="11">
        <v>901.95</v>
      </c>
      <c r="S163" s="27">
        <v>892.29</v>
      </c>
      <c r="T163" s="25">
        <v>4.8099999999999996</v>
      </c>
      <c r="U163" s="138">
        <v>0.53</v>
      </c>
      <c r="V163" s="138">
        <v>5.18</v>
      </c>
      <c r="W163" s="138">
        <v>5.26</v>
      </c>
      <c r="X163" s="4">
        <v>896.85</v>
      </c>
      <c r="Y163" s="4">
        <v>19.84</v>
      </c>
      <c r="Z163" s="4">
        <v>883.72</v>
      </c>
      <c r="AA163" s="32">
        <v>875.15</v>
      </c>
    </row>
    <row r="164" spans="1:27" ht="18" customHeight="1">
      <c r="A164" s="31" t="s">
        <v>124</v>
      </c>
      <c r="B164" s="6" t="s">
        <v>5</v>
      </c>
      <c r="C164" s="42" t="s">
        <v>31</v>
      </c>
      <c r="D164" s="20" t="s">
        <v>169</v>
      </c>
      <c r="E164" s="13">
        <v>1</v>
      </c>
      <c r="F164" s="7">
        <v>1</v>
      </c>
      <c r="G164" s="11">
        <v>4</v>
      </c>
      <c r="H164" s="2">
        <v>4</v>
      </c>
      <c r="I164" s="11" t="s">
        <v>177</v>
      </c>
      <c r="J164" s="11">
        <v>1</v>
      </c>
      <c r="K164" s="24">
        <v>1</v>
      </c>
      <c r="L164" s="26">
        <v>2.84</v>
      </c>
      <c r="M164" s="11">
        <v>0</v>
      </c>
      <c r="N164" s="11">
        <v>2.84</v>
      </c>
      <c r="O164" s="11">
        <v>2.84</v>
      </c>
      <c r="P164" s="11">
        <v>959.74</v>
      </c>
      <c r="Q164" s="11">
        <v>0</v>
      </c>
      <c r="R164" s="11">
        <v>959.74</v>
      </c>
      <c r="S164" s="27">
        <v>959.74</v>
      </c>
      <c r="T164" s="25">
        <v>6.53</v>
      </c>
      <c r="U164" s="138">
        <v>0</v>
      </c>
      <c r="V164" s="138">
        <v>6.53</v>
      </c>
      <c r="W164" s="138">
        <v>6.53</v>
      </c>
      <c r="X164" s="4">
        <v>812.07</v>
      </c>
      <c r="Y164" s="4">
        <v>0</v>
      </c>
      <c r="Z164" s="4">
        <v>812.07</v>
      </c>
      <c r="AA164" s="32">
        <v>812.07</v>
      </c>
    </row>
    <row r="165" spans="1:27" ht="18" customHeight="1">
      <c r="A165" s="31" t="s">
        <v>124</v>
      </c>
      <c r="B165" s="6" t="s">
        <v>5</v>
      </c>
      <c r="C165" s="6" t="s">
        <v>32</v>
      </c>
      <c r="D165" s="20" t="s">
        <v>169</v>
      </c>
      <c r="E165" s="13">
        <v>2</v>
      </c>
      <c r="F165" s="7">
        <v>2</v>
      </c>
      <c r="G165" s="11">
        <v>7</v>
      </c>
      <c r="H165" s="2">
        <v>3.5</v>
      </c>
      <c r="I165" s="11" t="s">
        <v>177</v>
      </c>
      <c r="J165" s="11">
        <v>1</v>
      </c>
      <c r="K165" s="24">
        <v>0</v>
      </c>
      <c r="L165" s="26">
        <v>4.4000000000000004</v>
      </c>
      <c r="M165" s="11">
        <v>0.42</v>
      </c>
      <c r="N165" s="11">
        <v>4.6100000000000003</v>
      </c>
      <c r="O165" s="11">
        <v>4.8099999999999996</v>
      </c>
      <c r="P165" s="11">
        <v>908.09</v>
      </c>
      <c r="Q165" s="11">
        <v>7.5</v>
      </c>
      <c r="R165" s="11">
        <v>904.34</v>
      </c>
      <c r="S165" s="27">
        <v>900.59</v>
      </c>
      <c r="T165" s="25">
        <v>4.8099999999999996</v>
      </c>
      <c r="U165" s="138">
        <v>0</v>
      </c>
      <c r="V165" s="138">
        <v>4.8099999999999996</v>
      </c>
      <c r="W165" s="138">
        <v>4.8099999999999996</v>
      </c>
      <c r="X165" s="4">
        <v>900.59</v>
      </c>
      <c r="Y165" s="4">
        <v>0</v>
      </c>
      <c r="Z165" s="4">
        <v>900.59</v>
      </c>
      <c r="AA165" s="32">
        <v>900.59</v>
      </c>
    </row>
    <row r="166" spans="1:27" ht="18" customHeight="1">
      <c r="A166" s="31" t="s">
        <v>124</v>
      </c>
      <c r="B166" s="6" t="s">
        <v>5</v>
      </c>
      <c r="C166" s="6" t="s">
        <v>33</v>
      </c>
      <c r="D166" s="20" t="s">
        <v>169</v>
      </c>
      <c r="E166" s="13">
        <v>2</v>
      </c>
      <c r="F166" s="7">
        <v>2</v>
      </c>
      <c r="G166" s="11">
        <v>10</v>
      </c>
      <c r="H166" s="2">
        <v>5</v>
      </c>
      <c r="I166" s="11" t="s">
        <v>177</v>
      </c>
      <c r="J166" s="11">
        <v>2</v>
      </c>
      <c r="K166" s="24">
        <v>3</v>
      </c>
      <c r="L166" s="26">
        <v>3.89</v>
      </c>
      <c r="M166" s="11">
        <v>0.04</v>
      </c>
      <c r="N166" s="11">
        <v>3.91</v>
      </c>
      <c r="O166" s="11">
        <v>3.93</v>
      </c>
      <c r="P166" s="11">
        <v>926.31</v>
      </c>
      <c r="Q166" s="11">
        <v>3.07</v>
      </c>
      <c r="R166" s="11">
        <v>924.78</v>
      </c>
      <c r="S166" s="27">
        <v>923.24</v>
      </c>
      <c r="T166" s="25">
        <v>4.4800000000000004</v>
      </c>
      <c r="U166" s="138">
        <v>0.52</v>
      </c>
      <c r="V166" s="138">
        <v>4.75</v>
      </c>
      <c r="W166" s="138">
        <v>5.01</v>
      </c>
      <c r="X166" s="4">
        <v>908.47</v>
      </c>
      <c r="Y166" s="4">
        <v>13.67</v>
      </c>
      <c r="Z166" s="4">
        <v>901.64</v>
      </c>
      <c r="AA166" s="32">
        <v>894.8</v>
      </c>
    </row>
    <row r="167" spans="1:27" ht="18" customHeight="1">
      <c r="A167" s="31" t="s">
        <v>124</v>
      </c>
      <c r="B167" s="6" t="s">
        <v>6</v>
      </c>
      <c r="C167" s="6" t="s">
        <v>34</v>
      </c>
      <c r="D167" s="20" t="s">
        <v>169</v>
      </c>
      <c r="E167" s="13">
        <v>2</v>
      </c>
      <c r="F167" s="7">
        <v>2</v>
      </c>
      <c r="G167" s="11">
        <v>10</v>
      </c>
      <c r="H167" s="2">
        <v>5</v>
      </c>
      <c r="I167" s="11" t="s">
        <v>177</v>
      </c>
      <c r="J167" s="11">
        <v>2</v>
      </c>
      <c r="K167" s="24">
        <v>1</v>
      </c>
      <c r="L167" s="26">
        <v>2.2799999999999998</v>
      </c>
      <c r="M167" s="11">
        <v>0.41</v>
      </c>
      <c r="N167" s="11">
        <v>2.48</v>
      </c>
      <c r="O167" s="11">
        <v>2.69</v>
      </c>
      <c r="P167" s="11">
        <v>976.05</v>
      </c>
      <c r="Q167" s="11">
        <v>12.64</v>
      </c>
      <c r="R167" s="11">
        <v>969.72</v>
      </c>
      <c r="S167" s="27">
        <v>963.4</v>
      </c>
      <c r="T167" s="25">
        <v>2.5499999999999998</v>
      </c>
      <c r="U167" s="138">
        <v>0.68</v>
      </c>
      <c r="V167" s="138">
        <v>2.89</v>
      </c>
      <c r="W167" s="138">
        <v>3.23</v>
      </c>
      <c r="X167" s="4">
        <v>968.42</v>
      </c>
      <c r="Y167" s="4">
        <v>20.27</v>
      </c>
      <c r="Z167" s="4">
        <v>958.28</v>
      </c>
      <c r="AA167" s="32">
        <v>948.14</v>
      </c>
    </row>
    <row r="168" spans="1:27" ht="18" customHeight="1">
      <c r="A168" s="31" t="s">
        <v>124</v>
      </c>
      <c r="B168" s="6" t="s">
        <v>6</v>
      </c>
      <c r="C168" s="6" t="s">
        <v>35</v>
      </c>
      <c r="D168" s="20" t="s">
        <v>169</v>
      </c>
      <c r="E168" s="13">
        <v>3</v>
      </c>
      <c r="F168" s="7">
        <v>3</v>
      </c>
      <c r="G168" s="11">
        <v>11</v>
      </c>
      <c r="H168" s="2">
        <v>3.67</v>
      </c>
      <c r="I168" s="11" t="s">
        <v>177</v>
      </c>
      <c r="J168" s="11">
        <v>3</v>
      </c>
      <c r="K168" s="24">
        <v>3</v>
      </c>
      <c r="L168" s="26">
        <v>4.05</v>
      </c>
      <c r="M168" s="11">
        <v>0.23</v>
      </c>
      <c r="N168" s="11">
        <v>4.17</v>
      </c>
      <c r="O168" s="11">
        <v>4.37</v>
      </c>
      <c r="P168" s="11">
        <v>922.95</v>
      </c>
      <c r="Q168" s="11">
        <v>7.73</v>
      </c>
      <c r="R168" s="11">
        <v>919.2</v>
      </c>
      <c r="S168" s="27">
        <v>912.32</v>
      </c>
      <c r="T168" s="25">
        <v>5.03</v>
      </c>
      <c r="U168" s="138">
        <v>0.52</v>
      </c>
      <c r="V168" s="138">
        <v>5.36</v>
      </c>
      <c r="W168" s="138">
        <v>5.64</v>
      </c>
      <c r="X168" s="4">
        <v>891.66</v>
      </c>
      <c r="Y168" s="4">
        <v>15.26</v>
      </c>
      <c r="Z168" s="4">
        <v>881.33</v>
      </c>
      <c r="AA168" s="32">
        <v>875.94</v>
      </c>
    </row>
    <row r="169" spans="1:27" ht="18" customHeight="1">
      <c r="A169" s="31" t="s">
        <v>124</v>
      </c>
      <c r="B169" s="6" t="s">
        <v>6</v>
      </c>
      <c r="C169" s="6" t="s">
        <v>158</v>
      </c>
      <c r="D169" s="20" t="s">
        <v>169</v>
      </c>
      <c r="E169" s="13">
        <v>3</v>
      </c>
      <c r="F169" s="7">
        <v>3</v>
      </c>
      <c r="G169" s="11">
        <v>12</v>
      </c>
      <c r="H169" s="2">
        <v>4</v>
      </c>
      <c r="I169" s="11" t="s">
        <v>177</v>
      </c>
      <c r="J169" s="11">
        <v>3</v>
      </c>
      <c r="K169" s="24">
        <v>6</v>
      </c>
      <c r="L169" s="26">
        <v>3.6</v>
      </c>
      <c r="M169" s="11">
        <v>0.23</v>
      </c>
      <c r="N169" s="11">
        <v>3.68</v>
      </c>
      <c r="O169" s="11">
        <v>3.93</v>
      </c>
      <c r="P169" s="11">
        <v>936.74</v>
      </c>
      <c r="Q169" s="11">
        <v>6.74</v>
      </c>
      <c r="R169" s="11">
        <v>933.95</v>
      </c>
      <c r="S169" s="27">
        <v>927.25</v>
      </c>
      <c r="T169" s="25">
        <v>4.5</v>
      </c>
      <c r="U169" s="138">
        <v>1.17</v>
      </c>
      <c r="V169" s="138">
        <v>5.03</v>
      </c>
      <c r="W169" s="138">
        <v>6.13</v>
      </c>
      <c r="X169" s="4">
        <v>904.12</v>
      </c>
      <c r="Y169" s="4">
        <v>42.55</v>
      </c>
      <c r="Z169" s="4">
        <v>885.85</v>
      </c>
      <c r="AA169" s="32">
        <v>844.45</v>
      </c>
    </row>
    <row r="170" spans="1:27" ht="18" customHeight="1">
      <c r="A170" s="31" t="s">
        <v>124</v>
      </c>
      <c r="B170" s="6" t="s">
        <v>6</v>
      </c>
      <c r="C170" s="6" t="s">
        <v>36</v>
      </c>
      <c r="D170" s="20" t="s">
        <v>169</v>
      </c>
      <c r="E170" s="13">
        <v>2</v>
      </c>
      <c r="F170" s="7">
        <v>2</v>
      </c>
      <c r="G170" s="11">
        <v>6</v>
      </c>
      <c r="H170" s="2">
        <v>3</v>
      </c>
      <c r="I170" s="11" t="s">
        <v>177</v>
      </c>
      <c r="J170" s="11">
        <v>2</v>
      </c>
      <c r="K170" s="24">
        <v>1</v>
      </c>
      <c r="L170" s="26">
        <v>4.9400000000000004</v>
      </c>
      <c r="M170" s="11">
        <v>0.04</v>
      </c>
      <c r="N170" s="11">
        <v>4.96</v>
      </c>
      <c r="O170" s="11">
        <v>4.9800000000000004</v>
      </c>
      <c r="P170" s="11">
        <v>896.92</v>
      </c>
      <c r="Q170" s="11">
        <v>1.31</v>
      </c>
      <c r="R170" s="11">
        <v>896.26</v>
      </c>
      <c r="S170" s="27">
        <v>895.61</v>
      </c>
      <c r="T170" s="25">
        <v>5.37</v>
      </c>
      <c r="U170" s="138">
        <v>0.48</v>
      </c>
      <c r="V170" s="138">
        <v>5.61</v>
      </c>
      <c r="W170" s="138">
        <v>5.85</v>
      </c>
      <c r="X170" s="4">
        <v>882.73</v>
      </c>
      <c r="Y170" s="4">
        <v>15.5</v>
      </c>
      <c r="Z170" s="4">
        <v>874.97</v>
      </c>
      <c r="AA170" s="32">
        <v>867.22</v>
      </c>
    </row>
    <row r="171" spans="1:27" ht="18" customHeight="1">
      <c r="A171" s="31" t="s">
        <v>124</v>
      </c>
      <c r="B171" s="6" t="s">
        <v>6</v>
      </c>
      <c r="C171" s="6" t="s">
        <v>254</v>
      </c>
      <c r="D171" s="20" t="s">
        <v>169</v>
      </c>
      <c r="E171" s="13">
        <v>2</v>
      </c>
      <c r="F171" s="7">
        <v>2</v>
      </c>
      <c r="G171" s="11">
        <v>8</v>
      </c>
      <c r="H171" s="2">
        <v>4</v>
      </c>
      <c r="I171" s="11" t="s">
        <v>177</v>
      </c>
      <c r="J171" s="11">
        <v>2</v>
      </c>
      <c r="K171" s="24">
        <v>2</v>
      </c>
      <c r="L171" s="26">
        <v>3.47</v>
      </c>
      <c r="M171" s="11">
        <v>0.25</v>
      </c>
      <c r="N171" s="11">
        <v>3.59</v>
      </c>
      <c r="O171" s="11">
        <v>3.72</v>
      </c>
      <c r="P171" s="11">
        <v>939.62</v>
      </c>
      <c r="Q171" s="11">
        <v>7.49</v>
      </c>
      <c r="R171" s="11">
        <v>935.88</v>
      </c>
      <c r="S171" s="27">
        <v>932.13</v>
      </c>
      <c r="T171" s="25">
        <v>5.97</v>
      </c>
      <c r="U171" s="138">
        <v>0.06</v>
      </c>
      <c r="V171" s="138">
        <v>6</v>
      </c>
      <c r="W171" s="138">
        <v>6.03</v>
      </c>
      <c r="X171" s="4">
        <v>863.42</v>
      </c>
      <c r="Y171" s="4">
        <v>4.38</v>
      </c>
      <c r="Z171" s="4">
        <v>861.23</v>
      </c>
      <c r="AA171" s="32">
        <v>859.04</v>
      </c>
    </row>
    <row r="172" spans="1:27" ht="18" customHeight="1">
      <c r="A172" s="31" t="s">
        <v>124</v>
      </c>
      <c r="B172" s="6" t="s">
        <v>6</v>
      </c>
      <c r="C172" s="6" t="s">
        <v>38</v>
      </c>
      <c r="D172" s="20" t="s">
        <v>169</v>
      </c>
      <c r="E172" s="13">
        <v>2</v>
      </c>
      <c r="F172" s="7">
        <v>2</v>
      </c>
      <c r="G172" s="11">
        <v>11</v>
      </c>
      <c r="H172" s="2">
        <v>5.5</v>
      </c>
      <c r="I172" s="11" t="s">
        <v>177</v>
      </c>
      <c r="J172" s="11">
        <v>2</v>
      </c>
      <c r="K172" s="24">
        <v>2</v>
      </c>
      <c r="L172" s="26">
        <v>3.16</v>
      </c>
      <c r="M172" s="11">
        <v>7.0000000000000007E-2</v>
      </c>
      <c r="N172" s="11">
        <v>3.19</v>
      </c>
      <c r="O172" s="11">
        <v>3.23</v>
      </c>
      <c r="P172" s="11">
        <v>949.75</v>
      </c>
      <c r="Q172" s="11">
        <v>2.64</v>
      </c>
      <c r="R172" s="11">
        <v>948.43</v>
      </c>
      <c r="S172" s="27">
        <v>947.11</v>
      </c>
      <c r="T172" s="25">
        <v>3.9</v>
      </c>
      <c r="U172" s="138">
        <v>0.15</v>
      </c>
      <c r="V172" s="138">
        <v>3.97</v>
      </c>
      <c r="W172" s="138">
        <v>4.05</v>
      </c>
      <c r="X172" s="4">
        <v>928.15</v>
      </c>
      <c r="Y172" s="4">
        <v>4.5599999999999996</v>
      </c>
      <c r="Z172" s="4">
        <v>925.87</v>
      </c>
      <c r="AA172" s="32">
        <v>923.59</v>
      </c>
    </row>
    <row r="173" spans="1:27" ht="18" customHeight="1">
      <c r="A173" s="31" t="s">
        <v>124</v>
      </c>
      <c r="B173" s="6" t="s">
        <v>6</v>
      </c>
      <c r="C173" s="6" t="s">
        <v>41</v>
      </c>
      <c r="D173" s="20" t="s">
        <v>169</v>
      </c>
      <c r="E173" s="13">
        <v>1</v>
      </c>
      <c r="F173" s="7">
        <v>1</v>
      </c>
      <c r="G173" s="11">
        <v>9</v>
      </c>
      <c r="H173" s="2">
        <v>9</v>
      </c>
      <c r="I173" s="11" t="s">
        <v>177</v>
      </c>
      <c r="J173" s="11">
        <v>1</v>
      </c>
      <c r="K173" s="24">
        <v>0</v>
      </c>
      <c r="L173" s="26">
        <v>4.53</v>
      </c>
      <c r="M173" s="11">
        <v>0</v>
      </c>
      <c r="N173" s="11">
        <v>4.53</v>
      </c>
      <c r="O173" s="11">
        <v>4.53</v>
      </c>
      <c r="P173" s="11">
        <v>909.02</v>
      </c>
      <c r="Q173" s="11">
        <v>0</v>
      </c>
      <c r="R173" s="11">
        <v>909.02</v>
      </c>
      <c r="S173" s="27">
        <v>909.02</v>
      </c>
      <c r="T173" s="25">
        <v>4.53</v>
      </c>
      <c r="U173" s="138">
        <v>0</v>
      </c>
      <c r="V173" s="138">
        <v>4.53</v>
      </c>
      <c r="W173" s="138">
        <v>4.53</v>
      </c>
      <c r="X173" s="4">
        <v>909.02</v>
      </c>
      <c r="Y173" s="4">
        <v>0</v>
      </c>
      <c r="Z173" s="4">
        <v>909.02</v>
      </c>
      <c r="AA173" s="32">
        <v>909.02</v>
      </c>
    </row>
    <row r="174" spans="1:27" ht="18" customHeight="1">
      <c r="A174" s="31" t="s">
        <v>124</v>
      </c>
      <c r="B174" s="6" t="s">
        <v>7</v>
      </c>
      <c r="C174" s="6" t="s">
        <v>42</v>
      </c>
      <c r="D174" s="20" t="s">
        <v>169</v>
      </c>
      <c r="E174" s="13">
        <v>1</v>
      </c>
      <c r="F174" s="7">
        <v>1</v>
      </c>
      <c r="G174" s="11">
        <v>6</v>
      </c>
      <c r="H174" s="2">
        <v>6</v>
      </c>
      <c r="I174" s="11">
        <v>4</v>
      </c>
      <c r="J174" s="11">
        <v>1</v>
      </c>
      <c r="K174" s="24">
        <v>0</v>
      </c>
      <c r="L174" s="26">
        <v>3.66</v>
      </c>
      <c r="M174" s="11">
        <v>0</v>
      </c>
      <c r="N174" s="11">
        <v>3.66</v>
      </c>
      <c r="O174" s="11">
        <v>3.66</v>
      </c>
      <c r="P174" s="11">
        <v>933.76</v>
      </c>
      <c r="Q174" s="11">
        <v>0</v>
      </c>
      <c r="R174" s="11">
        <v>933.76</v>
      </c>
      <c r="S174" s="27">
        <v>933.76</v>
      </c>
      <c r="T174" s="25">
        <v>3.66</v>
      </c>
      <c r="U174" s="138">
        <v>0</v>
      </c>
      <c r="V174" s="138">
        <v>3.66</v>
      </c>
      <c r="W174" s="138">
        <v>3.66</v>
      </c>
      <c r="X174" s="4">
        <v>933.76</v>
      </c>
      <c r="Y174" s="4">
        <v>0</v>
      </c>
      <c r="Z174" s="4">
        <v>933.76</v>
      </c>
      <c r="AA174" s="32">
        <v>933.76</v>
      </c>
    </row>
    <row r="175" spans="1:27" ht="18" customHeight="1">
      <c r="A175" s="31" t="s">
        <v>124</v>
      </c>
      <c r="B175" s="6" t="s">
        <v>7</v>
      </c>
      <c r="C175" s="6" t="s">
        <v>43</v>
      </c>
      <c r="D175" s="20" t="s">
        <v>169</v>
      </c>
      <c r="E175" s="13">
        <v>1</v>
      </c>
      <c r="F175" s="7">
        <v>1</v>
      </c>
      <c r="G175" s="11">
        <v>5</v>
      </c>
      <c r="H175" s="2">
        <v>5</v>
      </c>
      <c r="I175" s="11">
        <v>5</v>
      </c>
      <c r="J175" s="11">
        <v>1</v>
      </c>
      <c r="K175" s="24">
        <v>0</v>
      </c>
      <c r="L175" s="26">
        <v>3.4</v>
      </c>
      <c r="M175" s="11">
        <v>0</v>
      </c>
      <c r="N175" s="11">
        <v>3.4</v>
      </c>
      <c r="O175" s="11">
        <v>3.4</v>
      </c>
      <c r="P175" s="11">
        <v>941.8</v>
      </c>
      <c r="Q175" s="11">
        <v>0</v>
      </c>
      <c r="R175" s="11">
        <v>941.8</v>
      </c>
      <c r="S175" s="27">
        <v>941.8</v>
      </c>
      <c r="T175" s="25">
        <v>3.4</v>
      </c>
      <c r="U175" s="138">
        <v>0</v>
      </c>
      <c r="V175" s="138">
        <v>3.4</v>
      </c>
      <c r="W175" s="138">
        <v>3.4</v>
      </c>
      <c r="X175" s="4">
        <v>941.8</v>
      </c>
      <c r="Y175" s="4">
        <v>0</v>
      </c>
      <c r="Z175" s="4">
        <v>941.8</v>
      </c>
      <c r="AA175" s="32">
        <v>941.8</v>
      </c>
    </row>
    <row r="176" spans="1:27" ht="18" customHeight="1">
      <c r="A176" s="31" t="s">
        <v>124</v>
      </c>
      <c r="B176" s="6" t="s">
        <v>7</v>
      </c>
      <c r="C176" s="6" t="s">
        <v>44</v>
      </c>
      <c r="D176" s="20" t="s">
        <v>169</v>
      </c>
      <c r="E176" s="13">
        <v>1</v>
      </c>
      <c r="F176" s="7">
        <v>1</v>
      </c>
      <c r="G176" s="11">
        <v>7</v>
      </c>
      <c r="H176" s="2">
        <v>7</v>
      </c>
      <c r="I176" s="11">
        <v>7</v>
      </c>
      <c r="J176" s="11">
        <v>1</v>
      </c>
      <c r="K176" s="24">
        <v>0</v>
      </c>
      <c r="L176" s="26">
        <v>3.79</v>
      </c>
      <c r="M176" s="11">
        <v>0</v>
      </c>
      <c r="N176" s="11">
        <v>3.79</v>
      </c>
      <c r="O176" s="11">
        <v>3.79</v>
      </c>
      <c r="P176" s="11">
        <v>930</v>
      </c>
      <c r="Q176" s="11">
        <v>0</v>
      </c>
      <c r="R176" s="11">
        <v>930</v>
      </c>
      <c r="S176" s="27">
        <v>930</v>
      </c>
      <c r="T176" s="25">
        <v>3.79</v>
      </c>
      <c r="U176" s="138">
        <v>0</v>
      </c>
      <c r="V176" s="138">
        <v>3.79</v>
      </c>
      <c r="W176" s="138">
        <v>3.79</v>
      </c>
      <c r="X176" s="4">
        <v>930</v>
      </c>
      <c r="Y176" s="4">
        <v>0</v>
      </c>
      <c r="Z176" s="4">
        <v>930</v>
      </c>
      <c r="AA176" s="32">
        <v>930</v>
      </c>
    </row>
    <row r="177" spans="1:27" ht="18" customHeight="1">
      <c r="A177" s="31" t="s">
        <v>124</v>
      </c>
      <c r="B177" s="6" t="s">
        <v>7</v>
      </c>
      <c r="C177" s="6" t="s">
        <v>45</v>
      </c>
      <c r="D177" s="20" t="s">
        <v>169</v>
      </c>
      <c r="E177" s="13">
        <v>1</v>
      </c>
      <c r="F177" s="7">
        <v>1</v>
      </c>
      <c r="G177" s="11">
        <v>4</v>
      </c>
      <c r="H177" s="2">
        <v>4</v>
      </c>
      <c r="I177" s="11">
        <v>2</v>
      </c>
      <c r="J177" s="11">
        <v>0</v>
      </c>
      <c r="K177" s="24">
        <v>1</v>
      </c>
      <c r="L177" s="26">
        <v>4.79</v>
      </c>
      <c r="M177" s="11">
        <v>0</v>
      </c>
      <c r="N177" s="11">
        <v>4.79</v>
      </c>
      <c r="O177" s="11">
        <v>4.79</v>
      </c>
      <c r="P177" s="11">
        <v>901.39</v>
      </c>
      <c r="Q177" s="11">
        <v>0</v>
      </c>
      <c r="R177" s="11">
        <v>901.39</v>
      </c>
      <c r="S177" s="27">
        <v>901.39</v>
      </c>
      <c r="T177" s="25"/>
      <c r="U177" s="138"/>
      <c r="V177" s="138"/>
      <c r="W177" s="138"/>
      <c r="X177" s="4"/>
      <c r="Y177" s="4"/>
      <c r="Z177" s="4"/>
      <c r="AA177" s="32"/>
    </row>
    <row r="178" spans="1:27" ht="18" customHeight="1">
      <c r="A178" s="31" t="s">
        <v>124</v>
      </c>
      <c r="B178" s="6" t="s">
        <v>7</v>
      </c>
      <c r="C178" s="6" t="s">
        <v>46</v>
      </c>
      <c r="D178" s="20" t="s">
        <v>169</v>
      </c>
      <c r="E178" s="13">
        <v>1</v>
      </c>
      <c r="F178" s="7">
        <v>1</v>
      </c>
      <c r="G178" s="11">
        <v>5</v>
      </c>
      <c r="H178" s="2">
        <v>5</v>
      </c>
      <c r="I178" s="11">
        <v>5</v>
      </c>
      <c r="J178" s="11">
        <v>1</v>
      </c>
      <c r="K178" s="24">
        <v>0</v>
      </c>
      <c r="L178" s="26">
        <v>3.13</v>
      </c>
      <c r="M178" s="11">
        <v>0</v>
      </c>
      <c r="N178" s="11">
        <v>3.13</v>
      </c>
      <c r="O178" s="11">
        <v>3.13</v>
      </c>
      <c r="P178" s="11">
        <v>949.93</v>
      </c>
      <c r="Q178" s="11">
        <v>0</v>
      </c>
      <c r="R178" s="11">
        <v>949.93</v>
      </c>
      <c r="S178" s="27">
        <v>949.93</v>
      </c>
      <c r="T178" s="25">
        <v>3.13</v>
      </c>
      <c r="U178" s="138">
        <v>0</v>
      </c>
      <c r="V178" s="138">
        <v>3.13</v>
      </c>
      <c r="W178" s="138">
        <v>3.13</v>
      </c>
      <c r="X178" s="4">
        <v>949.93</v>
      </c>
      <c r="Y178" s="4">
        <v>0</v>
      </c>
      <c r="Z178" s="4">
        <v>949.93</v>
      </c>
      <c r="AA178" s="32">
        <v>949.93</v>
      </c>
    </row>
    <row r="179" spans="1:27" ht="18" customHeight="1">
      <c r="A179" s="31" t="s">
        <v>124</v>
      </c>
      <c r="B179" s="6" t="s">
        <v>7</v>
      </c>
      <c r="C179" s="6" t="s">
        <v>47</v>
      </c>
      <c r="D179" s="20" t="s">
        <v>169</v>
      </c>
      <c r="E179" s="13">
        <v>1</v>
      </c>
      <c r="F179" s="7">
        <v>1</v>
      </c>
      <c r="G179" s="11">
        <v>4</v>
      </c>
      <c r="H179" s="2">
        <v>4</v>
      </c>
      <c r="I179" s="11">
        <v>3</v>
      </c>
      <c r="J179" s="11">
        <v>1</v>
      </c>
      <c r="K179" s="24">
        <v>1</v>
      </c>
      <c r="L179" s="26">
        <v>2.82</v>
      </c>
      <c r="M179" s="11">
        <v>0</v>
      </c>
      <c r="N179" s="11">
        <v>2.82</v>
      </c>
      <c r="O179" s="11">
        <v>2.82</v>
      </c>
      <c r="P179" s="11">
        <v>960.29</v>
      </c>
      <c r="Q179" s="11">
        <v>0</v>
      </c>
      <c r="R179" s="11">
        <v>960.29</v>
      </c>
      <c r="S179" s="27">
        <v>960.29</v>
      </c>
      <c r="T179" s="25">
        <v>5.73</v>
      </c>
      <c r="U179" s="138">
        <v>0</v>
      </c>
      <c r="V179" s="138">
        <v>5.73</v>
      </c>
      <c r="W179" s="138">
        <v>5.73</v>
      </c>
      <c r="X179" s="4">
        <v>863.13</v>
      </c>
      <c r="Y179" s="4">
        <v>0</v>
      </c>
      <c r="Z179" s="4">
        <v>863.13</v>
      </c>
      <c r="AA179" s="32">
        <v>863.13</v>
      </c>
    </row>
    <row r="180" spans="1:27" ht="18" customHeight="1">
      <c r="A180" s="31" t="s">
        <v>124</v>
      </c>
      <c r="B180" s="6" t="s">
        <v>7</v>
      </c>
      <c r="C180" s="6" t="s">
        <v>48</v>
      </c>
      <c r="D180" s="20" t="s">
        <v>169</v>
      </c>
      <c r="E180" s="13">
        <v>1</v>
      </c>
      <c r="F180" s="7">
        <v>1</v>
      </c>
      <c r="G180" s="11">
        <v>6</v>
      </c>
      <c r="H180" s="2">
        <v>6</v>
      </c>
      <c r="I180" s="11">
        <v>4</v>
      </c>
      <c r="J180" s="11">
        <v>1</v>
      </c>
      <c r="K180" s="24">
        <v>1</v>
      </c>
      <c r="L180" s="26">
        <v>3.55</v>
      </c>
      <c r="M180" s="11">
        <v>0</v>
      </c>
      <c r="N180" s="11">
        <v>3.55</v>
      </c>
      <c r="O180" s="11">
        <v>3.55</v>
      </c>
      <c r="P180" s="11">
        <v>938.56</v>
      </c>
      <c r="Q180" s="11">
        <v>0</v>
      </c>
      <c r="R180" s="11">
        <v>938.56</v>
      </c>
      <c r="S180" s="27">
        <v>938.56</v>
      </c>
      <c r="T180" s="25">
        <v>4.46</v>
      </c>
      <c r="U180" s="138">
        <v>0</v>
      </c>
      <c r="V180" s="138">
        <v>4.46</v>
      </c>
      <c r="W180" s="138">
        <v>4.46</v>
      </c>
      <c r="X180" s="4">
        <v>909.44</v>
      </c>
      <c r="Y180" s="4">
        <v>0</v>
      </c>
      <c r="Z180" s="4">
        <v>909.44</v>
      </c>
      <c r="AA180" s="32">
        <v>909.44</v>
      </c>
    </row>
    <row r="181" spans="1:27" ht="18" customHeight="1">
      <c r="A181" s="31" t="s">
        <v>124</v>
      </c>
      <c r="B181" s="6" t="s">
        <v>7</v>
      </c>
      <c r="C181" s="6" t="s">
        <v>49</v>
      </c>
      <c r="D181" s="20" t="s">
        <v>169</v>
      </c>
      <c r="E181" s="13">
        <v>1</v>
      </c>
      <c r="F181" s="7">
        <v>1</v>
      </c>
      <c r="G181" s="11">
        <v>3</v>
      </c>
      <c r="H181" s="2">
        <v>3</v>
      </c>
      <c r="I181" s="11">
        <v>1</v>
      </c>
      <c r="J181" s="11">
        <v>0</v>
      </c>
      <c r="K181" s="24">
        <v>0</v>
      </c>
      <c r="L181" s="26"/>
      <c r="M181" s="11"/>
      <c r="N181" s="11"/>
      <c r="O181" s="11"/>
      <c r="P181" s="11"/>
      <c r="Q181" s="11"/>
      <c r="R181" s="11"/>
      <c r="S181" s="27"/>
      <c r="T181" s="25"/>
      <c r="U181" s="138"/>
      <c r="V181" s="138"/>
      <c r="W181" s="138"/>
      <c r="X181" s="4"/>
      <c r="Y181" s="4"/>
      <c r="Z181" s="4"/>
      <c r="AA181" s="32"/>
    </row>
    <row r="182" spans="1:27" ht="18" customHeight="1">
      <c r="A182" s="31" t="s">
        <v>124</v>
      </c>
      <c r="B182" s="6" t="s">
        <v>7</v>
      </c>
      <c r="C182" s="6" t="s">
        <v>50</v>
      </c>
      <c r="D182" s="20" t="s">
        <v>169</v>
      </c>
      <c r="E182" s="13">
        <v>1</v>
      </c>
      <c r="F182" s="7">
        <v>1</v>
      </c>
      <c r="G182" s="11">
        <v>2</v>
      </c>
      <c r="H182" s="2">
        <v>2</v>
      </c>
      <c r="I182" s="11">
        <v>0</v>
      </c>
      <c r="J182" s="11">
        <v>0</v>
      </c>
      <c r="K182" s="24">
        <v>0</v>
      </c>
      <c r="L182" s="26"/>
      <c r="M182" s="11"/>
      <c r="N182" s="11"/>
      <c r="O182" s="11"/>
      <c r="P182" s="11"/>
      <c r="Q182" s="11"/>
      <c r="R182" s="11"/>
      <c r="S182" s="27"/>
      <c r="T182" s="25"/>
      <c r="U182" s="138"/>
      <c r="V182" s="138"/>
      <c r="W182" s="138"/>
      <c r="X182" s="4"/>
      <c r="Y182" s="4"/>
      <c r="Z182" s="4"/>
      <c r="AA182" s="32"/>
    </row>
    <row r="183" spans="1:27" ht="18" customHeight="1">
      <c r="A183" s="31" t="s">
        <v>124</v>
      </c>
      <c r="B183" s="6" t="s">
        <v>7</v>
      </c>
      <c r="C183" s="6" t="s">
        <v>51</v>
      </c>
      <c r="D183" s="20" t="s">
        <v>169</v>
      </c>
      <c r="E183" s="13">
        <v>1</v>
      </c>
      <c r="F183" s="7">
        <v>1</v>
      </c>
      <c r="G183" s="11">
        <v>4</v>
      </c>
      <c r="H183" s="2">
        <v>4</v>
      </c>
      <c r="I183" s="11">
        <v>3</v>
      </c>
      <c r="J183" s="11">
        <v>1</v>
      </c>
      <c r="K183" s="24">
        <v>1</v>
      </c>
      <c r="L183" s="26">
        <v>3.26</v>
      </c>
      <c r="M183" s="11">
        <v>0</v>
      </c>
      <c r="N183" s="11">
        <v>3.26</v>
      </c>
      <c r="O183" s="11">
        <v>3.26</v>
      </c>
      <c r="P183" s="11">
        <v>947.2</v>
      </c>
      <c r="Q183" s="11">
        <v>0</v>
      </c>
      <c r="R183" s="11">
        <v>947.2</v>
      </c>
      <c r="S183" s="27">
        <v>947.2</v>
      </c>
      <c r="T183" s="25">
        <v>3.6</v>
      </c>
      <c r="U183" s="138">
        <v>0</v>
      </c>
      <c r="V183" s="138">
        <v>3.6</v>
      </c>
      <c r="W183" s="138">
        <v>3.6</v>
      </c>
      <c r="X183" s="4">
        <v>929</v>
      </c>
      <c r="Y183" s="4">
        <v>0</v>
      </c>
      <c r="Z183" s="4">
        <v>929</v>
      </c>
      <c r="AA183" s="32">
        <v>929</v>
      </c>
    </row>
    <row r="184" spans="1:27" ht="18" customHeight="1">
      <c r="A184" s="31" t="s">
        <v>124</v>
      </c>
      <c r="B184" s="6" t="s">
        <v>7</v>
      </c>
      <c r="C184" s="6" t="s">
        <v>52</v>
      </c>
      <c r="D184" s="20" t="s">
        <v>169</v>
      </c>
      <c r="E184" s="13">
        <v>1</v>
      </c>
      <c r="F184" s="7">
        <v>1</v>
      </c>
      <c r="G184" s="11">
        <v>3</v>
      </c>
      <c r="H184" s="2">
        <v>3</v>
      </c>
      <c r="I184" s="11">
        <v>1</v>
      </c>
      <c r="J184" s="11">
        <v>1</v>
      </c>
      <c r="K184" s="24">
        <v>0</v>
      </c>
      <c r="L184" s="26">
        <v>3.03</v>
      </c>
      <c r="M184" s="11">
        <v>0</v>
      </c>
      <c r="N184" s="11">
        <v>3.03</v>
      </c>
      <c r="O184" s="11">
        <v>3.03</v>
      </c>
      <c r="P184" s="11">
        <v>952.17</v>
      </c>
      <c r="Q184" s="11">
        <v>0</v>
      </c>
      <c r="R184" s="11">
        <v>952.17</v>
      </c>
      <c r="S184" s="27">
        <v>952.17</v>
      </c>
      <c r="T184" s="25">
        <v>3.03</v>
      </c>
      <c r="U184" s="138">
        <v>0</v>
      </c>
      <c r="V184" s="138">
        <v>3.03</v>
      </c>
      <c r="W184" s="138">
        <v>3.03</v>
      </c>
      <c r="X184" s="4">
        <v>952.17</v>
      </c>
      <c r="Y184" s="4">
        <v>0</v>
      </c>
      <c r="Z184" s="4">
        <v>952.17</v>
      </c>
      <c r="AA184" s="32">
        <v>952.17</v>
      </c>
    </row>
    <row r="185" spans="1:27" ht="18" customHeight="1">
      <c r="A185" s="31" t="s">
        <v>124</v>
      </c>
      <c r="B185" s="6" t="s">
        <v>8</v>
      </c>
      <c r="C185" s="6" t="s">
        <v>54</v>
      </c>
      <c r="D185" s="20" t="s">
        <v>169</v>
      </c>
      <c r="E185" s="13">
        <v>1</v>
      </c>
      <c r="F185" s="7">
        <v>1</v>
      </c>
      <c r="G185" s="11">
        <v>4</v>
      </c>
      <c r="H185" s="2">
        <v>4</v>
      </c>
      <c r="I185" s="11" t="s">
        <v>177</v>
      </c>
      <c r="J185" s="11">
        <v>1</v>
      </c>
      <c r="K185" s="24">
        <v>0</v>
      </c>
      <c r="L185" s="26">
        <v>4.05</v>
      </c>
      <c r="M185" s="11">
        <v>0</v>
      </c>
      <c r="N185" s="11">
        <v>4.05</v>
      </c>
      <c r="O185" s="11">
        <v>4.05</v>
      </c>
      <c r="P185" s="11">
        <v>921.61</v>
      </c>
      <c r="Q185" s="11">
        <v>0</v>
      </c>
      <c r="R185" s="11">
        <v>921.61</v>
      </c>
      <c r="S185" s="27">
        <v>921.61</v>
      </c>
      <c r="T185" s="25">
        <v>4.05</v>
      </c>
      <c r="U185" s="138">
        <v>0</v>
      </c>
      <c r="V185" s="138">
        <v>4.05</v>
      </c>
      <c r="W185" s="138">
        <v>4.05</v>
      </c>
      <c r="X185" s="4">
        <v>921.61</v>
      </c>
      <c r="Y185" s="4">
        <v>0</v>
      </c>
      <c r="Z185" s="4">
        <v>921.61</v>
      </c>
      <c r="AA185" s="32">
        <v>921.61</v>
      </c>
    </row>
    <row r="186" spans="1:27" ht="18" customHeight="1">
      <c r="A186" s="31" t="s">
        <v>124</v>
      </c>
      <c r="B186" s="6" t="s">
        <v>8</v>
      </c>
      <c r="C186" s="6" t="s">
        <v>55</v>
      </c>
      <c r="D186" s="20" t="s">
        <v>169</v>
      </c>
      <c r="E186" s="13">
        <v>1</v>
      </c>
      <c r="F186" s="7">
        <v>1</v>
      </c>
      <c r="G186" s="11">
        <v>13</v>
      </c>
      <c r="H186" s="2">
        <v>13</v>
      </c>
      <c r="I186" s="11" t="s">
        <v>177</v>
      </c>
      <c r="J186" s="11">
        <v>1</v>
      </c>
      <c r="K186" s="24">
        <v>1</v>
      </c>
      <c r="L186" s="26">
        <v>3.83</v>
      </c>
      <c r="M186" s="11">
        <v>0</v>
      </c>
      <c r="N186" s="11">
        <v>3.83</v>
      </c>
      <c r="O186" s="11">
        <v>3.83</v>
      </c>
      <c r="P186" s="11">
        <v>928.58</v>
      </c>
      <c r="Q186" s="11">
        <v>0</v>
      </c>
      <c r="R186" s="11">
        <v>928.58</v>
      </c>
      <c r="S186" s="27">
        <v>928.58</v>
      </c>
      <c r="T186" s="25">
        <v>4.67</v>
      </c>
      <c r="U186" s="138">
        <v>0</v>
      </c>
      <c r="V186" s="138">
        <v>4.67</v>
      </c>
      <c r="W186" s="138">
        <v>4.67</v>
      </c>
      <c r="X186" s="4">
        <v>903.01</v>
      </c>
      <c r="Y186" s="4">
        <v>0</v>
      </c>
      <c r="Z186" s="4">
        <v>903.01</v>
      </c>
      <c r="AA186" s="32">
        <v>903.01</v>
      </c>
    </row>
    <row r="187" spans="1:27" ht="18" customHeight="1">
      <c r="A187" s="31" t="s">
        <v>124</v>
      </c>
      <c r="B187" s="6" t="s">
        <v>8</v>
      </c>
      <c r="C187" s="6" t="s">
        <v>56</v>
      </c>
      <c r="D187" s="20" t="s">
        <v>169</v>
      </c>
      <c r="E187" s="13">
        <v>1</v>
      </c>
      <c r="F187" s="7">
        <v>1</v>
      </c>
      <c r="G187" s="11">
        <v>5</v>
      </c>
      <c r="H187" s="2">
        <v>5</v>
      </c>
      <c r="I187" s="11" t="s">
        <v>177</v>
      </c>
      <c r="J187" s="11">
        <v>1</v>
      </c>
      <c r="K187" s="24">
        <v>1</v>
      </c>
      <c r="L187" s="26">
        <v>3.26</v>
      </c>
      <c r="M187" s="11">
        <v>0</v>
      </c>
      <c r="N187" s="11">
        <v>3.26</v>
      </c>
      <c r="O187" s="11">
        <v>3.26</v>
      </c>
      <c r="P187" s="11">
        <v>946.18</v>
      </c>
      <c r="Q187" s="11">
        <v>0</v>
      </c>
      <c r="R187" s="11">
        <v>946.18</v>
      </c>
      <c r="S187" s="27">
        <v>946.18</v>
      </c>
      <c r="T187" s="25">
        <v>4.78</v>
      </c>
      <c r="U187" s="138">
        <v>0</v>
      </c>
      <c r="V187" s="138">
        <v>4.78</v>
      </c>
      <c r="W187" s="138">
        <v>4.78</v>
      </c>
      <c r="X187" s="4">
        <v>899.75</v>
      </c>
      <c r="Y187" s="4">
        <v>0</v>
      </c>
      <c r="Z187" s="4">
        <v>899.75</v>
      </c>
      <c r="AA187" s="32">
        <v>899.75</v>
      </c>
    </row>
    <row r="188" spans="1:27" ht="18" customHeight="1">
      <c r="A188" s="31" t="s">
        <v>124</v>
      </c>
      <c r="B188" s="6" t="s">
        <v>8</v>
      </c>
      <c r="C188" s="6" t="s">
        <v>57</v>
      </c>
      <c r="D188" s="20" t="s">
        <v>169</v>
      </c>
      <c r="E188" s="13">
        <v>1</v>
      </c>
      <c r="F188" s="7">
        <v>1</v>
      </c>
      <c r="G188" s="11">
        <v>5</v>
      </c>
      <c r="H188" s="2">
        <v>5</v>
      </c>
      <c r="I188" s="11" t="s">
        <v>177</v>
      </c>
      <c r="J188" s="11">
        <v>1</v>
      </c>
      <c r="K188" s="24">
        <v>0</v>
      </c>
      <c r="L188" s="26">
        <v>4.71</v>
      </c>
      <c r="M188" s="11">
        <v>0</v>
      </c>
      <c r="N188" s="11">
        <v>4.71</v>
      </c>
      <c r="O188" s="11">
        <v>4.71</v>
      </c>
      <c r="P188" s="11">
        <v>903.67</v>
      </c>
      <c r="Q188" s="11">
        <v>0</v>
      </c>
      <c r="R188" s="11">
        <v>903.67</v>
      </c>
      <c r="S188" s="27">
        <v>903.67</v>
      </c>
      <c r="T188" s="25">
        <v>4.71</v>
      </c>
      <c r="U188" s="138">
        <v>0</v>
      </c>
      <c r="V188" s="138">
        <v>4.71</v>
      </c>
      <c r="W188" s="138">
        <v>4.71</v>
      </c>
      <c r="X188" s="4">
        <v>903.67</v>
      </c>
      <c r="Y188" s="4">
        <v>0</v>
      </c>
      <c r="Z188" s="4">
        <v>903.67</v>
      </c>
      <c r="AA188" s="32">
        <v>903.67</v>
      </c>
    </row>
    <row r="189" spans="1:27" ht="18" customHeight="1">
      <c r="A189" s="31" t="s">
        <v>124</v>
      </c>
      <c r="B189" s="6" t="s">
        <v>8</v>
      </c>
      <c r="C189" s="6" t="s">
        <v>58</v>
      </c>
      <c r="D189" s="20" t="s">
        <v>169</v>
      </c>
      <c r="E189" s="13">
        <v>1</v>
      </c>
      <c r="F189" s="7">
        <v>1</v>
      </c>
      <c r="G189" s="11">
        <v>7</v>
      </c>
      <c r="H189" s="2">
        <v>7</v>
      </c>
      <c r="I189" s="11" t="s">
        <v>177</v>
      </c>
      <c r="J189" s="11">
        <v>1</v>
      </c>
      <c r="K189" s="24">
        <v>0</v>
      </c>
      <c r="L189" s="26">
        <v>3.68</v>
      </c>
      <c r="M189" s="11">
        <v>0</v>
      </c>
      <c r="N189" s="11">
        <v>3.68</v>
      </c>
      <c r="O189" s="11">
        <v>3.68</v>
      </c>
      <c r="P189" s="11">
        <v>932.7</v>
      </c>
      <c r="Q189" s="11">
        <v>0</v>
      </c>
      <c r="R189" s="11">
        <v>932.7</v>
      </c>
      <c r="S189" s="27">
        <v>932.7</v>
      </c>
      <c r="T189" s="25">
        <v>3.68</v>
      </c>
      <c r="U189" s="138">
        <v>0</v>
      </c>
      <c r="V189" s="138">
        <v>3.68</v>
      </c>
      <c r="W189" s="138">
        <v>3.68</v>
      </c>
      <c r="X189" s="4">
        <v>932.7</v>
      </c>
      <c r="Y189" s="4">
        <v>0</v>
      </c>
      <c r="Z189" s="4">
        <v>932.7</v>
      </c>
      <c r="AA189" s="32">
        <v>932.7</v>
      </c>
    </row>
    <row r="190" spans="1:27" ht="18" customHeight="1">
      <c r="A190" s="31" t="s">
        <v>124</v>
      </c>
      <c r="B190" s="6" t="s">
        <v>8</v>
      </c>
      <c r="C190" s="6" t="s">
        <v>59</v>
      </c>
      <c r="D190" s="20" t="s">
        <v>169</v>
      </c>
      <c r="E190" s="13">
        <v>2</v>
      </c>
      <c r="F190" s="7">
        <v>2</v>
      </c>
      <c r="G190" s="11">
        <v>11</v>
      </c>
      <c r="H190" s="2">
        <v>5.5</v>
      </c>
      <c r="I190" s="11" t="s">
        <v>177</v>
      </c>
      <c r="J190" s="11">
        <v>2</v>
      </c>
      <c r="K190" s="24">
        <v>2</v>
      </c>
      <c r="L190" s="26">
        <v>2.54</v>
      </c>
      <c r="M190" s="11">
        <v>0.36</v>
      </c>
      <c r="N190" s="11">
        <v>2.72</v>
      </c>
      <c r="O190" s="11">
        <v>2.9</v>
      </c>
      <c r="P190" s="11">
        <v>968.82</v>
      </c>
      <c r="Q190" s="11">
        <v>10.66</v>
      </c>
      <c r="R190" s="11">
        <v>963.49</v>
      </c>
      <c r="S190" s="27">
        <v>958.16</v>
      </c>
      <c r="T190" s="25">
        <v>3.14</v>
      </c>
      <c r="U190" s="138">
        <v>0.96</v>
      </c>
      <c r="V190" s="138">
        <v>3.62</v>
      </c>
      <c r="W190" s="138">
        <v>4.0999999999999996</v>
      </c>
      <c r="X190" s="4">
        <v>948.77</v>
      </c>
      <c r="Y190" s="4">
        <v>30.7</v>
      </c>
      <c r="Z190" s="4">
        <v>933.42</v>
      </c>
      <c r="AA190" s="32">
        <v>918.07</v>
      </c>
    </row>
    <row r="191" spans="1:27" ht="18" customHeight="1">
      <c r="A191" s="31" t="s">
        <v>124</v>
      </c>
      <c r="B191" s="6" t="s">
        <v>9</v>
      </c>
      <c r="C191" s="6" t="s">
        <v>60</v>
      </c>
      <c r="D191" s="20" t="s">
        <v>169</v>
      </c>
      <c r="E191" s="13">
        <v>2</v>
      </c>
      <c r="F191" s="7">
        <v>2</v>
      </c>
      <c r="G191" s="11">
        <v>5</v>
      </c>
      <c r="H191" s="2">
        <v>2.5</v>
      </c>
      <c r="I191" s="11" t="s">
        <v>177</v>
      </c>
      <c r="J191" s="11">
        <v>2</v>
      </c>
      <c r="K191" s="24">
        <v>1</v>
      </c>
      <c r="L191" s="26">
        <v>5.63</v>
      </c>
      <c r="M191" s="11">
        <v>0.14000000000000001</v>
      </c>
      <c r="N191" s="11">
        <v>5.7</v>
      </c>
      <c r="O191" s="11">
        <v>5.78</v>
      </c>
      <c r="P191" s="11">
        <v>874.83</v>
      </c>
      <c r="Q191" s="11">
        <v>3.09</v>
      </c>
      <c r="R191" s="11">
        <v>873.28</v>
      </c>
      <c r="S191" s="27">
        <v>871.74</v>
      </c>
      <c r="T191" s="25">
        <v>5.78</v>
      </c>
      <c r="U191" s="138">
        <v>0</v>
      </c>
      <c r="V191" s="138">
        <v>5.78</v>
      </c>
      <c r="W191" s="138">
        <v>5.78</v>
      </c>
      <c r="X191" s="4">
        <v>869.65</v>
      </c>
      <c r="Y191" s="4">
        <v>2.09</v>
      </c>
      <c r="Z191" s="4">
        <v>868.61</v>
      </c>
      <c r="AA191" s="32">
        <v>867.57</v>
      </c>
    </row>
    <row r="192" spans="1:27" ht="18" customHeight="1">
      <c r="A192" s="31" t="s">
        <v>124</v>
      </c>
      <c r="B192" s="6" t="s">
        <v>9</v>
      </c>
      <c r="C192" s="6" t="s">
        <v>61</v>
      </c>
      <c r="D192" s="20" t="s">
        <v>169</v>
      </c>
      <c r="E192" s="13">
        <v>2</v>
      </c>
      <c r="F192" s="7">
        <v>2</v>
      </c>
      <c r="G192" s="11">
        <v>9</v>
      </c>
      <c r="H192" s="2">
        <v>4.5</v>
      </c>
      <c r="I192" s="11" t="s">
        <v>177</v>
      </c>
      <c r="J192" s="11">
        <v>2</v>
      </c>
      <c r="K192" s="24">
        <v>2</v>
      </c>
      <c r="L192" s="26">
        <v>3.03</v>
      </c>
      <c r="M192" s="11">
        <v>1.03</v>
      </c>
      <c r="N192" s="11">
        <v>3.54</v>
      </c>
      <c r="O192" s="11">
        <v>4.0599999999999996</v>
      </c>
      <c r="P192" s="11">
        <v>953.86</v>
      </c>
      <c r="Q192" s="11">
        <v>30.64</v>
      </c>
      <c r="R192" s="11">
        <v>938.54</v>
      </c>
      <c r="S192" s="27">
        <v>923.22</v>
      </c>
      <c r="T192" s="25">
        <v>3.2</v>
      </c>
      <c r="U192" s="138">
        <v>1.2</v>
      </c>
      <c r="V192" s="138">
        <v>3.81</v>
      </c>
      <c r="W192" s="138">
        <v>4.41</v>
      </c>
      <c r="X192" s="4">
        <v>945.64</v>
      </c>
      <c r="Y192" s="4">
        <v>38.86</v>
      </c>
      <c r="Z192" s="4">
        <v>926.21</v>
      </c>
      <c r="AA192" s="32">
        <v>906.78</v>
      </c>
    </row>
    <row r="193" spans="1:27" ht="18" customHeight="1">
      <c r="A193" s="31" t="s">
        <v>124</v>
      </c>
      <c r="B193" s="6" t="s">
        <v>9</v>
      </c>
      <c r="C193" s="6" t="s">
        <v>62</v>
      </c>
      <c r="D193" s="20" t="s">
        <v>169</v>
      </c>
      <c r="E193" s="13">
        <v>1</v>
      </c>
      <c r="F193" s="7">
        <v>1</v>
      </c>
      <c r="G193" s="11">
        <v>3</v>
      </c>
      <c r="H193" s="2">
        <v>3</v>
      </c>
      <c r="I193" s="11" t="s">
        <v>177</v>
      </c>
      <c r="J193" s="11">
        <v>1</v>
      </c>
      <c r="K193" s="24">
        <v>0</v>
      </c>
      <c r="L193" s="26">
        <v>3.24</v>
      </c>
      <c r="M193" s="11">
        <v>0</v>
      </c>
      <c r="N193" s="11">
        <v>3.24</v>
      </c>
      <c r="O193" s="11">
        <v>3.24</v>
      </c>
      <c r="P193" s="11">
        <v>946.68</v>
      </c>
      <c r="Q193" s="11">
        <v>0</v>
      </c>
      <c r="R193" s="11">
        <v>946.68</v>
      </c>
      <c r="S193" s="27">
        <v>946.68</v>
      </c>
      <c r="T193" s="25">
        <v>3.24</v>
      </c>
      <c r="U193" s="138">
        <v>0</v>
      </c>
      <c r="V193" s="138">
        <v>3.24</v>
      </c>
      <c r="W193" s="138">
        <v>3.24</v>
      </c>
      <c r="X193" s="4">
        <v>946.68</v>
      </c>
      <c r="Y193" s="4">
        <v>0</v>
      </c>
      <c r="Z193" s="4">
        <v>946.68</v>
      </c>
      <c r="AA193" s="32">
        <v>946.68</v>
      </c>
    </row>
    <row r="194" spans="1:27" ht="18" customHeight="1">
      <c r="A194" s="31" t="s">
        <v>124</v>
      </c>
      <c r="B194" s="6" t="s">
        <v>13</v>
      </c>
      <c r="C194" s="6" t="s">
        <v>66</v>
      </c>
      <c r="D194" s="20" t="s">
        <v>169</v>
      </c>
      <c r="E194" s="13">
        <v>1</v>
      </c>
      <c r="F194" s="7">
        <v>1</v>
      </c>
      <c r="G194" s="11">
        <v>3</v>
      </c>
      <c r="H194" s="2">
        <v>3</v>
      </c>
      <c r="I194" s="11" t="s">
        <v>177</v>
      </c>
      <c r="J194" s="11">
        <v>1</v>
      </c>
      <c r="K194" s="24">
        <v>0</v>
      </c>
      <c r="L194" s="26">
        <v>6.34</v>
      </c>
      <c r="M194" s="11">
        <v>0</v>
      </c>
      <c r="N194" s="11">
        <v>6.34</v>
      </c>
      <c r="O194" s="11">
        <v>6.34</v>
      </c>
      <c r="P194" s="11">
        <v>825.54</v>
      </c>
      <c r="Q194" s="11">
        <v>0</v>
      </c>
      <c r="R194" s="11">
        <v>825.54</v>
      </c>
      <c r="S194" s="27">
        <v>825.54</v>
      </c>
      <c r="T194" s="25">
        <v>6.34</v>
      </c>
      <c r="U194" s="138">
        <v>0</v>
      </c>
      <c r="V194" s="138">
        <v>6.34</v>
      </c>
      <c r="W194" s="138">
        <v>6.34</v>
      </c>
      <c r="X194" s="4">
        <v>825.54</v>
      </c>
      <c r="Y194" s="4">
        <v>0</v>
      </c>
      <c r="Z194" s="4">
        <v>825.54</v>
      </c>
      <c r="AA194" s="32">
        <v>825.54</v>
      </c>
    </row>
    <row r="195" spans="1:27" ht="18" customHeight="1">
      <c r="A195" s="31" t="s">
        <v>124</v>
      </c>
      <c r="B195" s="6" t="s">
        <v>13</v>
      </c>
      <c r="C195" s="6" t="s">
        <v>67</v>
      </c>
      <c r="D195" s="20" t="s">
        <v>169</v>
      </c>
      <c r="E195" s="13">
        <v>1</v>
      </c>
      <c r="F195" s="7">
        <v>1</v>
      </c>
      <c r="G195" s="11">
        <v>10</v>
      </c>
      <c r="H195" s="2">
        <v>10</v>
      </c>
      <c r="I195" s="11" t="s">
        <v>177</v>
      </c>
      <c r="J195" s="11">
        <v>1</v>
      </c>
      <c r="K195" s="24">
        <v>2</v>
      </c>
      <c r="L195" s="26">
        <v>4.66</v>
      </c>
      <c r="M195" s="11">
        <v>0</v>
      </c>
      <c r="N195" s="11">
        <v>4.66</v>
      </c>
      <c r="O195" s="11">
        <v>4.66</v>
      </c>
      <c r="P195" s="11">
        <v>905.1</v>
      </c>
      <c r="Q195" s="11">
        <v>0</v>
      </c>
      <c r="R195" s="11">
        <v>905.1</v>
      </c>
      <c r="S195" s="27">
        <v>905.1</v>
      </c>
      <c r="T195" s="25">
        <v>4.67</v>
      </c>
      <c r="U195" s="138">
        <v>0</v>
      </c>
      <c r="V195" s="138">
        <v>4.67</v>
      </c>
      <c r="W195" s="138">
        <v>4.67</v>
      </c>
      <c r="X195" s="4">
        <v>902.99</v>
      </c>
      <c r="Y195" s="4">
        <v>0</v>
      </c>
      <c r="Z195" s="4">
        <v>902.99</v>
      </c>
      <c r="AA195" s="32">
        <v>902.99</v>
      </c>
    </row>
    <row r="196" spans="1:27" ht="18" customHeight="1">
      <c r="A196" s="31" t="s">
        <v>124</v>
      </c>
      <c r="B196" s="6" t="s">
        <v>13</v>
      </c>
      <c r="C196" s="6" t="s">
        <v>68</v>
      </c>
      <c r="D196" s="20" t="s">
        <v>169</v>
      </c>
      <c r="E196" s="13">
        <v>1</v>
      </c>
      <c r="F196" s="7">
        <v>1</v>
      </c>
      <c r="G196" s="11">
        <v>4</v>
      </c>
      <c r="H196" s="2">
        <v>4</v>
      </c>
      <c r="I196" s="11" t="s">
        <v>177</v>
      </c>
      <c r="J196" s="11">
        <v>1</v>
      </c>
      <c r="K196" s="24">
        <v>0</v>
      </c>
      <c r="L196" s="26">
        <v>5.27</v>
      </c>
      <c r="M196" s="11">
        <v>0</v>
      </c>
      <c r="N196" s="11">
        <v>5.27</v>
      </c>
      <c r="O196" s="11">
        <v>5.27</v>
      </c>
      <c r="P196" s="11">
        <v>886.8</v>
      </c>
      <c r="Q196" s="11">
        <v>0</v>
      </c>
      <c r="R196" s="11">
        <v>886.8</v>
      </c>
      <c r="S196" s="27">
        <v>886.8</v>
      </c>
      <c r="T196" s="25">
        <v>5.27</v>
      </c>
      <c r="U196" s="138">
        <v>0</v>
      </c>
      <c r="V196" s="138">
        <v>5.27</v>
      </c>
      <c r="W196" s="138">
        <v>5.27</v>
      </c>
      <c r="X196" s="4">
        <v>886.8</v>
      </c>
      <c r="Y196" s="4">
        <v>0</v>
      </c>
      <c r="Z196" s="4">
        <v>886.8</v>
      </c>
      <c r="AA196" s="32">
        <v>886.8</v>
      </c>
    </row>
    <row r="197" spans="1:27" ht="18" customHeight="1">
      <c r="A197" s="31" t="s">
        <v>124</v>
      </c>
      <c r="B197" s="6" t="s">
        <v>13</v>
      </c>
      <c r="C197" s="6" t="s">
        <v>69</v>
      </c>
      <c r="D197" s="20" t="s">
        <v>169</v>
      </c>
      <c r="E197" s="13">
        <v>1</v>
      </c>
      <c r="F197" s="7">
        <v>1</v>
      </c>
      <c r="G197" s="11">
        <v>6</v>
      </c>
      <c r="H197" s="2">
        <v>6</v>
      </c>
      <c r="I197" s="11" t="s">
        <v>177</v>
      </c>
      <c r="J197" s="11">
        <v>1</v>
      </c>
      <c r="K197" s="24">
        <v>2</v>
      </c>
      <c r="L197" s="26">
        <v>3.64</v>
      </c>
      <c r="M197" s="11">
        <v>0</v>
      </c>
      <c r="N197" s="11">
        <v>3.64</v>
      </c>
      <c r="O197" s="11">
        <v>3.64</v>
      </c>
      <c r="P197" s="11">
        <v>935.71</v>
      </c>
      <c r="Q197" s="11">
        <v>0</v>
      </c>
      <c r="R197" s="11">
        <v>935.71</v>
      </c>
      <c r="S197" s="27">
        <v>935.71</v>
      </c>
      <c r="T197" s="25">
        <v>6.12</v>
      </c>
      <c r="U197" s="138">
        <v>0</v>
      </c>
      <c r="V197" s="138">
        <v>6.12</v>
      </c>
      <c r="W197" s="138">
        <v>6.12</v>
      </c>
      <c r="X197" s="4">
        <v>852.83</v>
      </c>
      <c r="Y197" s="4">
        <v>0</v>
      </c>
      <c r="Z197" s="4">
        <v>852.83</v>
      </c>
      <c r="AA197" s="32">
        <v>852.83</v>
      </c>
    </row>
    <row r="198" spans="1:27" ht="18" customHeight="1">
      <c r="A198" s="31" t="s">
        <v>124</v>
      </c>
      <c r="B198" s="6" t="s">
        <v>14</v>
      </c>
      <c r="C198" s="6" t="s">
        <v>70</v>
      </c>
      <c r="D198" s="20" t="s">
        <v>169</v>
      </c>
      <c r="E198" s="13">
        <v>10</v>
      </c>
      <c r="F198" s="7">
        <v>10</v>
      </c>
      <c r="G198" s="11">
        <v>61</v>
      </c>
      <c r="H198" s="2">
        <v>6.1</v>
      </c>
      <c r="I198" s="11" t="s">
        <v>177</v>
      </c>
      <c r="J198" s="11">
        <v>9</v>
      </c>
      <c r="K198" s="24">
        <v>11</v>
      </c>
      <c r="L198" s="26">
        <v>3.38</v>
      </c>
      <c r="M198" s="11">
        <v>0.73</v>
      </c>
      <c r="N198" s="11">
        <v>3.79</v>
      </c>
      <c r="O198" s="11">
        <v>4.18</v>
      </c>
      <c r="P198" s="11">
        <v>942.87</v>
      </c>
      <c r="Q198" s="11">
        <v>22.11</v>
      </c>
      <c r="R198" s="11">
        <v>930.18</v>
      </c>
      <c r="S198" s="27">
        <v>919.52</v>
      </c>
      <c r="T198" s="25">
        <v>3.86</v>
      </c>
      <c r="U198" s="138">
        <v>1.06</v>
      </c>
      <c r="V198" s="138">
        <v>4.5199999999999996</v>
      </c>
      <c r="W198" s="138">
        <v>4.8600000000000003</v>
      </c>
      <c r="X198" s="4">
        <v>928.03</v>
      </c>
      <c r="Y198" s="4">
        <v>31.9</v>
      </c>
      <c r="Z198" s="4">
        <v>909.41</v>
      </c>
      <c r="AA198" s="32">
        <v>899.31</v>
      </c>
    </row>
    <row r="199" spans="1:27" ht="18" customHeight="1">
      <c r="A199" s="31" t="s">
        <v>124</v>
      </c>
      <c r="B199" s="6" t="s">
        <v>15</v>
      </c>
      <c r="C199" s="6" t="s">
        <v>159</v>
      </c>
      <c r="D199" s="20" t="s">
        <v>169</v>
      </c>
      <c r="E199" s="13">
        <v>1</v>
      </c>
      <c r="F199" s="7">
        <v>1</v>
      </c>
      <c r="G199" s="11">
        <v>2</v>
      </c>
      <c r="H199" s="2">
        <v>2</v>
      </c>
      <c r="I199" s="11" t="s">
        <v>177</v>
      </c>
      <c r="J199" s="11">
        <v>1</v>
      </c>
      <c r="K199" s="24">
        <v>0</v>
      </c>
      <c r="L199" s="26">
        <v>5.45</v>
      </c>
      <c r="M199" s="11">
        <v>0</v>
      </c>
      <c r="N199" s="11">
        <v>5.45</v>
      </c>
      <c r="O199" s="11">
        <v>5.45</v>
      </c>
      <c r="P199" s="11">
        <v>881.56</v>
      </c>
      <c r="Q199" s="11">
        <v>0</v>
      </c>
      <c r="R199" s="11">
        <v>881.56</v>
      </c>
      <c r="S199" s="27">
        <v>881.56</v>
      </c>
      <c r="T199" s="25">
        <v>5.45</v>
      </c>
      <c r="U199" s="138">
        <v>0</v>
      </c>
      <c r="V199" s="138">
        <v>5.45</v>
      </c>
      <c r="W199" s="138">
        <v>5.45</v>
      </c>
      <c r="X199" s="4">
        <v>881.56</v>
      </c>
      <c r="Y199" s="4">
        <v>0</v>
      </c>
      <c r="Z199" s="4">
        <v>881.56</v>
      </c>
      <c r="AA199" s="32">
        <v>881.56</v>
      </c>
    </row>
    <row r="200" spans="1:27" ht="18" customHeight="1">
      <c r="A200" s="31" t="s">
        <v>124</v>
      </c>
      <c r="B200" s="6" t="s">
        <v>15</v>
      </c>
      <c r="C200" s="6" t="s">
        <v>71</v>
      </c>
      <c r="D200" s="20" t="s">
        <v>169</v>
      </c>
      <c r="E200" s="13">
        <v>1</v>
      </c>
      <c r="F200" s="7">
        <v>1</v>
      </c>
      <c r="G200" s="11">
        <v>3</v>
      </c>
      <c r="H200" s="2">
        <v>3</v>
      </c>
      <c r="I200" s="11" t="s">
        <v>177</v>
      </c>
      <c r="J200" s="11">
        <v>1</v>
      </c>
      <c r="K200" s="24">
        <v>0</v>
      </c>
      <c r="L200" s="26">
        <v>4.8899999999999997</v>
      </c>
      <c r="M200" s="11">
        <v>0</v>
      </c>
      <c r="N200" s="11">
        <v>4.8899999999999997</v>
      </c>
      <c r="O200" s="11">
        <v>4.8899999999999997</v>
      </c>
      <c r="P200" s="11">
        <v>892.2</v>
      </c>
      <c r="Q200" s="11">
        <v>0</v>
      </c>
      <c r="R200" s="11">
        <v>892.2</v>
      </c>
      <c r="S200" s="27">
        <v>892.2</v>
      </c>
      <c r="T200" s="25">
        <v>4.8899999999999997</v>
      </c>
      <c r="U200" s="138">
        <v>0</v>
      </c>
      <c r="V200" s="138">
        <v>4.8899999999999997</v>
      </c>
      <c r="W200" s="138">
        <v>4.8899999999999997</v>
      </c>
      <c r="X200" s="4">
        <v>892.2</v>
      </c>
      <c r="Y200" s="4">
        <v>0</v>
      </c>
      <c r="Z200" s="4">
        <v>892.2</v>
      </c>
      <c r="AA200" s="32">
        <v>892.2</v>
      </c>
    </row>
    <row r="201" spans="1:27" ht="18" customHeight="1">
      <c r="A201" s="31" t="s">
        <v>124</v>
      </c>
      <c r="B201" s="6" t="s">
        <v>15</v>
      </c>
      <c r="C201" s="6" t="s">
        <v>72</v>
      </c>
      <c r="D201" s="20" t="s">
        <v>169</v>
      </c>
      <c r="E201" s="13">
        <v>1</v>
      </c>
      <c r="F201" s="7">
        <v>1</v>
      </c>
      <c r="G201" s="11">
        <v>3</v>
      </c>
      <c r="H201" s="2">
        <v>3</v>
      </c>
      <c r="I201" s="11" t="s">
        <v>177</v>
      </c>
      <c r="J201" s="11">
        <v>1</v>
      </c>
      <c r="K201" s="24">
        <v>0</v>
      </c>
      <c r="L201" s="26">
        <v>3.87</v>
      </c>
      <c r="M201" s="11">
        <v>0</v>
      </c>
      <c r="N201" s="11">
        <v>3.87</v>
      </c>
      <c r="O201" s="11">
        <v>3.87</v>
      </c>
      <c r="P201" s="11">
        <v>928.94</v>
      </c>
      <c r="Q201" s="11">
        <v>0</v>
      </c>
      <c r="R201" s="11">
        <v>928.94</v>
      </c>
      <c r="S201" s="27">
        <v>928.94</v>
      </c>
      <c r="T201" s="25">
        <v>3.87</v>
      </c>
      <c r="U201" s="138">
        <v>0</v>
      </c>
      <c r="V201" s="138">
        <v>3.87</v>
      </c>
      <c r="W201" s="138">
        <v>3.87</v>
      </c>
      <c r="X201" s="4">
        <v>928.94</v>
      </c>
      <c r="Y201" s="4">
        <v>0</v>
      </c>
      <c r="Z201" s="4">
        <v>928.94</v>
      </c>
      <c r="AA201" s="32">
        <v>928.94</v>
      </c>
    </row>
    <row r="202" spans="1:27" ht="18" customHeight="1">
      <c r="A202" s="31" t="s">
        <v>124</v>
      </c>
      <c r="B202" s="6" t="s">
        <v>15</v>
      </c>
      <c r="C202" s="6" t="s">
        <v>73</v>
      </c>
      <c r="D202" s="20" t="s">
        <v>169</v>
      </c>
      <c r="E202" s="13">
        <v>2</v>
      </c>
      <c r="F202" s="7">
        <v>2</v>
      </c>
      <c r="G202" s="11">
        <v>8</v>
      </c>
      <c r="H202" s="2">
        <v>4</v>
      </c>
      <c r="I202" s="11" t="s">
        <v>177</v>
      </c>
      <c r="J202" s="11">
        <v>2</v>
      </c>
      <c r="K202" s="24">
        <v>1</v>
      </c>
      <c r="L202" s="26">
        <v>4.53</v>
      </c>
      <c r="M202" s="11">
        <v>0.37</v>
      </c>
      <c r="N202" s="11">
        <v>4.71</v>
      </c>
      <c r="O202" s="11">
        <v>4.9000000000000004</v>
      </c>
      <c r="P202" s="11">
        <v>909.17</v>
      </c>
      <c r="Q202" s="11">
        <v>11.02</v>
      </c>
      <c r="R202" s="11">
        <v>903.67</v>
      </c>
      <c r="S202" s="27">
        <v>898.16</v>
      </c>
      <c r="T202" s="25">
        <v>5.16</v>
      </c>
      <c r="U202" s="138">
        <v>0.26</v>
      </c>
      <c r="V202" s="138">
        <v>5.29</v>
      </c>
      <c r="W202" s="138">
        <v>5.42</v>
      </c>
      <c r="X202" s="4">
        <v>890.25</v>
      </c>
      <c r="Y202" s="4">
        <v>7.91</v>
      </c>
      <c r="Z202" s="4">
        <v>886.3</v>
      </c>
      <c r="AA202" s="32">
        <v>882.35</v>
      </c>
    </row>
    <row r="203" spans="1:27" ht="18" customHeight="1">
      <c r="A203" s="31" t="s">
        <v>124</v>
      </c>
      <c r="B203" s="6" t="s">
        <v>15</v>
      </c>
      <c r="C203" s="6" t="s">
        <v>74</v>
      </c>
      <c r="D203" s="20" t="s">
        <v>169</v>
      </c>
      <c r="E203" s="13">
        <v>1</v>
      </c>
      <c r="F203" s="7">
        <v>1</v>
      </c>
      <c r="G203" s="11">
        <v>4</v>
      </c>
      <c r="H203" s="2">
        <v>4</v>
      </c>
      <c r="I203" s="11" t="s">
        <v>177</v>
      </c>
      <c r="J203" s="11">
        <v>1</v>
      </c>
      <c r="K203" s="24">
        <v>0</v>
      </c>
      <c r="L203" s="26">
        <v>4.4400000000000004</v>
      </c>
      <c r="M203" s="11">
        <v>0</v>
      </c>
      <c r="N203" s="11">
        <v>4.4400000000000004</v>
      </c>
      <c r="O203" s="11">
        <v>4.4400000000000004</v>
      </c>
      <c r="P203" s="11">
        <v>911.73</v>
      </c>
      <c r="Q203" s="11">
        <v>0</v>
      </c>
      <c r="R203" s="11">
        <v>911.73</v>
      </c>
      <c r="S203" s="27">
        <v>911.73</v>
      </c>
      <c r="T203" s="25">
        <v>4.4400000000000004</v>
      </c>
      <c r="U203" s="138">
        <v>0</v>
      </c>
      <c r="V203" s="138">
        <v>4.4400000000000004</v>
      </c>
      <c r="W203" s="138">
        <v>4.4400000000000004</v>
      </c>
      <c r="X203" s="4">
        <v>911.73</v>
      </c>
      <c r="Y203" s="4">
        <v>0</v>
      </c>
      <c r="Z203" s="4">
        <v>911.73</v>
      </c>
      <c r="AA203" s="32">
        <v>911.73</v>
      </c>
    </row>
    <row r="204" spans="1:27" ht="18" customHeight="1">
      <c r="A204" s="31" t="s">
        <v>124</v>
      </c>
      <c r="B204" s="6" t="s">
        <v>16</v>
      </c>
      <c r="C204" s="6" t="s">
        <v>75</v>
      </c>
      <c r="D204" s="20" t="s">
        <v>169</v>
      </c>
      <c r="E204" s="13">
        <v>2</v>
      </c>
      <c r="F204" s="7">
        <v>2</v>
      </c>
      <c r="G204" s="11">
        <v>9</v>
      </c>
      <c r="H204" s="2">
        <v>4.5</v>
      </c>
      <c r="I204" s="11" t="s">
        <v>177</v>
      </c>
      <c r="J204" s="11">
        <v>2</v>
      </c>
      <c r="K204" s="24">
        <v>0</v>
      </c>
      <c r="L204" s="26">
        <v>3.35</v>
      </c>
      <c r="M204" s="11">
        <v>0.8</v>
      </c>
      <c r="N204" s="11">
        <v>3.75</v>
      </c>
      <c r="O204" s="11">
        <v>4.1500000000000004</v>
      </c>
      <c r="P204" s="11">
        <v>943.66</v>
      </c>
      <c r="Q204" s="11">
        <v>24.76</v>
      </c>
      <c r="R204" s="11">
        <v>931.28</v>
      </c>
      <c r="S204" s="27">
        <v>918.9</v>
      </c>
      <c r="T204" s="25">
        <v>3.35</v>
      </c>
      <c r="U204" s="138">
        <v>0.8</v>
      </c>
      <c r="V204" s="138">
        <v>3.75</v>
      </c>
      <c r="W204" s="138">
        <v>4.1500000000000004</v>
      </c>
      <c r="X204" s="4">
        <v>943.66</v>
      </c>
      <c r="Y204" s="4">
        <v>24.76</v>
      </c>
      <c r="Z204" s="4">
        <v>931.28</v>
      </c>
      <c r="AA204" s="32">
        <v>918.9</v>
      </c>
    </row>
    <row r="205" spans="1:27" ht="18" customHeight="1">
      <c r="A205" s="31" t="s">
        <v>124</v>
      </c>
      <c r="B205" s="6" t="s">
        <v>16</v>
      </c>
      <c r="C205" s="6" t="s">
        <v>76</v>
      </c>
      <c r="D205" s="20" t="s">
        <v>169</v>
      </c>
      <c r="E205" s="13">
        <v>1</v>
      </c>
      <c r="F205" s="7">
        <v>1</v>
      </c>
      <c r="G205" s="11">
        <v>4</v>
      </c>
      <c r="H205" s="2">
        <v>4</v>
      </c>
      <c r="I205" s="11" t="s">
        <v>177</v>
      </c>
      <c r="J205" s="11">
        <v>1</v>
      </c>
      <c r="K205" s="24">
        <v>0</v>
      </c>
      <c r="L205" s="26">
        <v>6.21</v>
      </c>
      <c r="M205" s="11">
        <v>0</v>
      </c>
      <c r="N205" s="11">
        <v>6.21</v>
      </c>
      <c r="O205" s="11">
        <v>6.21</v>
      </c>
      <c r="P205" s="11">
        <v>835.74</v>
      </c>
      <c r="Q205" s="11">
        <v>0</v>
      </c>
      <c r="R205" s="11">
        <v>835.74</v>
      </c>
      <c r="S205" s="27">
        <v>835.74</v>
      </c>
      <c r="T205" s="25">
        <v>6.21</v>
      </c>
      <c r="U205" s="138">
        <v>0</v>
      </c>
      <c r="V205" s="138">
        <v>6.21</v>
      </c>
      <c r="W205" s="138">
        <v>6.21</v>
      </c>
      <c r="X205" s="4">
        <v>835.74</v>
      </c>
      <c r="Y205" s="4">
        <v>0</v>
      </c>
      <c r="Z205" s="4">
        <v>835.74</v>
      </c>
      <c r="AA205" s="32">
        <v>835.74</v>
      </c>
    </row>
    <row r="206" spans="1:27" ht="18" customHeight="1">
      <c r="A206" s="31" t="s">
        <v>124</v>
      </c>
      <c r="B206" s="6" t="s">
        <v>16</v>
      </c>
      <c r="C206" s="6" t="s">
        <v>77</v>
      </c>
      <c r="D206" s="20" t="s">
        <v>169</v>
      </c>
      <c r="E206" s="13">
        <v>6</v>
      </c>
      <c r="F206" s="7">
        <v>6</v>
      </c>
      <c r="G206" s="11">
        <v>22</v>
      </c>
      <c r="H206" s="2">
        <v>3.67</v>
      </c>
      <c r="I206" s="11" t="s">
        <v>177</v>
      </c>
      <c r="J206" s="11">
        <v>6</v>
      </c>
      <c r="K206" s="24">
        <v>11</v>
      </c>
      <c r="L206" s="26">
        <v>2.34</v>
      </c>
      <c r="M206" s="11">
        <v>0.45</v>
      </c>
      <c r="N206" s="11">
        <v>2.78</v>
      </c>
      <c r="O206" s="11">
        <v>2.83</v>
      </c>
      <c r="P206" s="11">
        <v>973.98</v>
      </c>
      <c r="Q206" s="11">
        <v>14.26</v>
      </c>
      <c r="R206" s="11">
        <v>960.15</v>
      </c>
      <c r="S206" s="27">
        <v>959.72</v>
      </c>
      <c r="T206" s="25">
        <v>4.47</v>
      </c>
      <c r="U206" s="138">
        <v>1.58</v>
      </c>
      <c r="V206" s="138">
        <v>5.62</v>
      </c>
      <c r="W206" s="138">
        <v>6.87</v>
      </c>
      <c r="X206" s="4">
        <v>898.39</v>
      </c>
      <c r="Y206" s="4">
        <v>66.540000000000006</v>
      </c>
      <c r="Z206" s="4">
        <v>874.54</v>
      </c>
      <c r="AA206" s="32">
        <v>771.63</v>
      </c>
    </row>
    <row r="207" spans="1:27" ht="18" customHeight="1">
      <c r="A207" s="31" t="s">
        <v>124</v>
      </c>
      <c r="B207" s="6" t="s">
        <v>16</v>
      </c>
      <c r="C207" s="6" t="s">
        <v>78</v>
      </c>
      <c r="D207" s="20" t="s">
        <v>169</v>
      </c>
      <c r="E207" s="13">
        <v>2</v>
      </c>
      <c r="F207" s="7">
        <v>2</v>
      </c>
      <c r="G207" s="11">
        <v>8</v>
      </c>
      <c r="H207" s="2">
        <v>4</v>
      </c>
      <c r="I207" s="11" t="s">
        <v>177</v>
      </c>
      <c r="J207" s="11">
        <v>2</v>
      </c>
      <c r="K207" s="24">
        <v>1</v>
      </c>
      <c r="L207" s="26">
        <v>3.77</v>
      </c>
      <c r="M207" s="11">
        <v>0.3</v>
      </c>
      <c r="N207" s="11">
        <v>3.92</v>
      </c>
      <c r="O207" s="11">
        <v>4.08</v>
      </c>
      <c r="P207" s="11">
        <v>931.26</v>
      </c>
      <c r="Q207" s="11">
        <v>8.51</v>
      </c>
      <c r="R207" s="11">
        <v>927.01</v>
      </c>
      <c r="S207" s="27">
        <v>922.76</v>
      </c>
      <c r="T207" s="25">
        <v>4.0999999999999996</v>
      </c>
      <c r="U207" s="138">
        <v>0.64</v>
      </c>
      <c r="V207" s="138">
        <v>4.42</v>
      </c>
      <c r="W207" s="138">
        <v>4.74</v>
      </c>
      <c r="X207" s="4">
        <v>920.34</v>
      </c>
      <c r="Y207" s="4">
        <v>19.43</v>
      </c>
      <c r="Z207" s="4">
        <v>910.62</v>
      </c>
      <c r="AA207" s="32">
        <v>900.91</v>
      </c>
    </row>
    <row r="208" spans="1:27" ht="18" customHeight="1">
      <c r="A208" s="31" t="s">
        <v>124</v>
      </c>
      <c r="B208" s="6" t="s">
        <v>17</v>
      </c>
      <c r="C208" s="6" t="s">
        <v>80</v>
      </c>
      <c r="D208" s="20" t="s">
        <v>169</v>
      </c>
      <c r="E208" s="13">
        <v>3</v>
      </c>
      <c r="F208" s="7">
        <v>3</v>
      </c>
      <c r="G208" s="11">
        <v>24</v>
      </c>
      <c r="H208" s="2">
        <v>8</v>
      </c>
      <c r="I208" s="11" t="s">
        <v>177</v>
      </c>
      <c r="J208" s="11">
        <v>3</v>
      </c>
      <c r="K208" s="24">
        <v>4</v>
      </c>
      <c r="L208" s="26">
        <v>3.92</v>
      </c>
      <c r="M208" s="11">
        <v>0.4</v>
      </c>
      <c r="N208" s="11">
        <v>4.13</v>
      </c>
      <c r="O208" s="11">
        <v>4.46</v>
      </c>
      <c r="P208" s="11">
        <v>926.86</v>
      </c>
      <c r="Q208" s="11">
        <v>11.77</v>
      </c>
      <c r="R208" s="11">
        <v>920.43</v>
      </c>
      <c r="S208" s="27">
        <v>911.26</v>
      </c>
      <c r="T208" s="25">
        <v>4.7699999999999996</v>
      </c>
      <c r="U208" s="138">
        <v>0.25</v>
      </c>
      <c r="V208" s="138">
        <v>4.92</v>
      </c>
      <c r="W208" s="138">
        <v>5.08</v>
      </c>
      <c r="X208" s="4">
        <v>900.71</v>
      </c>
      <c r="Y208" s="4">
        <v>7.78</v>
      </c>
      <c r="Z208" s="4">
        <v>895.44</v>
      </c>
      <c r="AA208" s="32">
        <v>892.73</v>
      </c>
    </row>
    <row r="209" spans="1:27" ht="18" customHeight="1">
      <c r="A209" s="31" t="s">
        <v>124</v>
      </c>
      <c r="B209" s="6" t="s">
        <v>17</v>
      </c>
      <c r="C209" s="6" t="s">
        <v>81</v>
      </c>
      <c r="D209" s="20" t="s">
        <v>169</v>
      </c>
      <c r="E209" s="13">
        <v>3</v>
      </c>
      <c r="F209" s="7">
        <v>3</v>
      </c>
      <c r="G209" s="11">
        <v>18</v>
      </c>
      <c r="H209" s="2">
        <v>6</v>
      </c>
      <c r="I209" s="11" t="s">
        <v>177</v>
      </c>
      <c r="J209" s="11">
        <v>3</v>
      </c>
      <c r="K209" s="24">
        <v>3</v>
      </c>
      <c r="L209" s="26">
        <v>3.99</v>
      </c>
      <c r="M209" s="11">
        <v>0.09</v>
      </c>
      <c r="N209" s="11">
        <v>4.05</v>
      </c>
      <c r="O209" s="11">
        <v>4.05</v>
      </c>
      <c r="P209" s="11">
        <v>924.86</v>
      </c>
      <c r="Q209" s="11">
        <v>1.94</v>
      </c>
      <c r="R209" s="11">
        <v>923.49</v>
      </c>
      <c r="S209" s="27">
        <v>923.47</v>
      </c>
      <c r="T209" s="25">
        <v>4.29</v>
      </c>
      <c r="U209" s="138">
        <v>0.3</v>
      </c>
      <c r="V209" s="138">
        <v>4.51</v>
      </c>
      <c r="W209" s="138">
        <v>4.53</v>
      </c>
      <c r="X209" s="4">
        <v>915.07</v>
      </c>
      <c r="Y209" s="4">
        <v>8.8699999999999992</v>
      </c>
      <c r="Z209" s="4">
        <v>908.8</v>
      </c>
      <c r="AA209" s="32">
        <v>908.41</v>
      </c>
    </row>
    <row r="210" spans="1:27" ht="18" customHeight="1">
      <c r="A210" s="31" t="s">
        <v>124</v>
      </c>
      <c r="B210" s="6" t="s">
        <v>3</v>
      </c>
      <c r="C210" s="6" t="s">
        <v>21</v>
      </c>
      <c r="D210" s="6" t="s">
        <v>170</v>
      </c>
      <c r="E210" s="13">
        <v>4</v>
      </c>
      <c r="F210" s="7">
        <v>4</v>
      </c>
      <c r="G210" s="11">
        <v>55</v>
      </c>
      <c r="H210" s="2">
        <v>13.75</v>
      </c>
      <c r="I210" s="11" t="s">
        <v>177</v>
      </c>
      <c r="J210" s="11">
        <v>4</v>
      </c>
      <c r="K210" s="24">
        <v>7</v>
      </c>
      <c r="L210" s="26">
        <v>1.95</v>
      </c>
      <c r="M210" s="11">
        <v>0.32</v>
      </c>
      <c r="N210" s="11">
        <v>2.08</v>
      </c>
      <c r="O210" s="11">
        <v>2.4500000000000002</v>
      </c>
      <c r="P210" s="11">
        <v>986.59</v>
      </c>
      <c r="Q210" s="11">
        <v>9.5299999999999994</v>
      </c>
      <c r="R210" s="11">
        <v>982.73</v>
      </c>
      <c r="S210" s="27">
        <v>971.42</v>
      </c>
      <c r="T210" s="25">
        <v>2.78</v>
      </c>
      <c r="U210" s="138">
        <v>0.62</v>
      </c>
      <c r="V210" s="138">
        <v>3.07</v>
      </c>
      <c r="W210" s="138">
        <v>3.49</v>
      </c>
      <c r="X210" s="4">
        <v>960.27</v>
      </c>
      <c r="Y210" s="4">
        <v>19.16</v>
      </c>
      <c r="Z210" s="4">
        <v>949.59</v>
      </c>
      <c r="AA210" s="32">
        <v>939.19</v>
      </c>
    </row>
    <row r="211" spans="1:27" ht="18" customHeight="1">
      <c r="A211" s="31" t="s">
        <v>124</v>
      </c>
      <c r="B211" s="6" t="s">
        <v>3</v>
      </c>
      <c r="C211" s="6" t="s">
        <v>22</v>
      </c>
      <c r="D211" s="6" t="s">
        <v>170</v>
      </c>
      <c r="E211" s="13">
        <v>3</v>
      </c>
      <c r="F211" s="7">
        <v>3</v>
      </c>
      <c r="G211" s="11">
        <v>44</v>
      </c>
      <c r="H211" s="2">
        <v>14.67</v>
      </c>
      <c r="I211" s="11" t="s">
        <v>177</v>
      </c>
      <c r="J211" s="11">
        <v>3</v>
      </c>
      <c r="K211" s="24">
        <v>6</v>
      </c>
      <c r="L211" s="26">
        <v>2.8</v>
      </c>
      <c r="M211" s="11">
        <v>0.12</v>
      </c>
      <c r="N211" s="11">
        <v>2.89</v>
      </c>
      <c r="O211" s="11">
        <v>2.91</v>
      </c>
      <c r="P211" s="11">
        <v>960.07</v>
      </c>
      <c r="Q211" s="11">
        <v>4.4000000000000004</v>
      </c>
      <c r="R211" s="11">
        <v>956.96</v>
      </c>
      <c r="S211" s="27">
        <v>956.82</v>
      </c>
      <c r="T211" s="25">
        <v>3.7</v>
      </c>
      <c r="U211" s="138">
        <v>0.57999999999999996</v>
      </c>
      <c r="V211" s="138">
        <v>4.09</v>
      </c>
      <c r="W211" s="138">
        <v>4.29</v>
      </c>
      <c r="X211" s="4">
        <v>931.81</v>
      </c>
      <c r="Y211" s="4">
        <v>17.850000000000001</v>
      </c>
      <c r="Z211" s="4">
        <v>919.3</v>
      </c>
      <c r="AA211" s="32">
        <v>916.34</v>
      </c>
    </row>
    <row r="212" spans="1:27" ht="18" customHeight="1">
      <c r="A212" s="31" t="s">
        <v>124</v>
      </c>
      <c r="B212" s="6" t="s">
        <v>3</v>
      </c>
      <c r="C212" s="6" t="s">
        <v>23</v>
      </c>
      <c r="D212" s="6" t="s">
        <v>170</v>
      </c>
      <c r="E212" s="13">
        <v>2</v>
      </c>
      <c r="F212" s="7">
        <v>2</v>
      </c>
      <c r="G212" s="11">
        <v>20</v>
      </c>
      <c r="H212" s="2">
        <v>10</v>
      </c>
      <c r="I212" s="11" t="s">
        <v>177</v>
      </c>
      <c r="J212" s="11">
        <v>2</v>
      </c>
      <c r="K212" s="24">
        <v>4</v>
      </c>
      <c r="L212" s="26">
        <v>2.77</v>
      </c>
      <c r="M212" s="11">
        <v>0.6</v>
      </c>
      <c r="N212" s="11">
        <v>3.07</v>
      </c>
      <c r="O212" s="11">
        <v>3.38</v>
      </c>
      <c r="P212" s="11">
        <v>960.99</v>
      </c>
      <c r="Q212" s="11">
        <v>18.43</v>
      </c>
      <c r="R212" s="11">
        <v>951.78</v>
      </c>
      <c r="S212" s="27">
        <v>942.56</v>
      </c>
      <c r="T212" s="25">
        <v>3.86</v>
      </c>
      <c r="U212" s="138">
        <v>0.48</v>
      </c>
      <c r="V212" s="138">
        <v>4.0999999999999996</v>
      </c>
      <c r="W212" s="138">
        <v>4.34</v>
      </c>
      <c r="X212" s="4">
        <v>928.69</v>
      </c>
      <c r="Y212" s="4">
        <v>13.87</v>
      </c>
      <c r="Z212" s="4">
        <v>921.76</v>
      </c>
      <c r="AA212" s="32">
        <v>914.82</v>
      </c>
    </row>
    <row r="213" spans="1:27" ht="18" customHeight="1">
      <c r="A213" s="31" t="s">
        <v>124</v>
      </c>
      <c r="B213" s="6" t="s">
        <v>3</v>
      </c>
      <c r="C213" s="6" t="s">
        <v>24</v>
      </c>
      <c r="D213" s="6" t="s">
        <v>170</v>
      </c>
      <c r="E213" s="13">
        <v>2</v>
      </c>
      <c r="F213" s="7">
        <v>2</v>
      </c>
      <c r="G213" s="11">
        <v>20</v>
      </c>
      <c r="H213" s="2">
        <v>10</v>
      </c>
      <c r="I213" s="11" t="s">
        <v>177</v>
      </c>
      <c r="J213" s="11">
        <v>2</v>
      </c>
      <c r="K213" s="24">
        <v>3</v>
      </c>
      <c r="L213" s="26">
        <v>2.93</v>
      </c>
      <c r="M213" s="11">
        <v>0.6</v>
      </c>
      <c r="N213" s="11">
        <v>3.23</v>
      </c>
      <c r="O213" s="11">
        <v>3.52</v>
      </c>
      <c r="P213" s="11">
        <v>956.82</v>
      </c>
      <c r="Q213" s="11">
        <v>17.52</v>
      </c>
      <c r="R213" s="11">
        <v>948.06</v>
      </c>
      <c r="S213" s="27">
        <v>939.3</v>
      </c>
      <c r="T213" s="25">
        <v>3.84</v>
      </c>
      <c r="U213" s="138">
        <v>0.31</v>
      </c>
      <c r="V213" s="138">
        <v>3.99</v>
      </c>
      <c r="W213" s="138">
        <v>4.1500000000000004</v>
      </c>
      <c r="X213" s="4">
        <v>927.92</v>
      </c>
      <c r="Y213" s="4">
        <v>11.38</v>
      </c>
      <c r="Z213" s="4">
        <v>922.23</v>
      </c>
      <c r="AA213" s="32">
        <v>916.54</v>
      </c>
    </row>
    <row r="214" spans="1:27" ht="18" customHeight="1">
      <c r="A214" s="31" t="s">
        <v>124</v>
      </c>
      <c r="B214" s="6" t="s">
        <v>4</v>
      </c>
      <c r="C214" s="6" t="s">
        <v>219</v>
      </c>
      <c r="D214" s="6" t="s">
        <v>170</v>
      </c>
      <c r="E214" s="13">
        <v>2</v>
      </c>
      <c r="F214" s="7">
        <v>2</v>
      </c>
      <c r="G214" s="11">
        <v>11</v>
      </c>
      <c r="H214" s="2">
        <v>5.5</v>
      </c>
      <c r="I214" s="11" t="s">
        <v>177</v>
      </c>
      <c r="J214" s="11">
        <v>2</v>
      </c>
      <c r="K214" s="24">
        <v>3</v>
      </c>
      <c r="L214" s="26">
        <v>1.72</v>
      </c>
      <c r="M214" s="11">
        <v>0.34</v>
      </c>
      <c r="N214" s="11">
        <v>1.89</v>
      </c>
      <c r="O214" s="11">
        <v>2.06</v>
      </c>
      <c r="P214" s="11">
        <v>993.44</v>
      </c>
      <c r="Q214" s="11">
        <v>10.31</v>
      </c>
      <c r="R214" s="11">
        <v>988.28</v>
      </c>
      <c r="S214" s="27">
        <v>983.13</v>
      </c>
      <c r="T214" s="25">
        <v>3.95</v>
      </c>
      <c r="U214" s="138">
        <v>0.41</v>
      </c>
      <c r="V214" s="138">
        <v>4.16</v>
      </c>
      <c r="W214" s="138">
        <v>4.37</v>
      </c>
      <c r="X214" s="4">
        <v>925.44</v>
      </c>
      <c r="Y214" s="4">
        <v>13.4</v>
      </c>
      <c r="Z214" s="4">
        <v>918.74</v>
      </c>
      <c r="AA214" s="32">
        <v>912.04</v>
      </c>
    </row>
    <row r="215" spans="1:27" ht="18" customHeight="1" thickBot="1">
      <c r="A215" s="31" t="s">
        <v>124</v>
      </c>
      <c r="B215" s="6" t="s">
        <v>4</v>
      </c>
      <c r="C215" s="110" t="s">
        <v>259</v>
      </c>
      <c r="D215" s="6" t="s">
        <v>170</v>
      </c>
      <c r="E215" s="13">
        <v>2</v>
      </c>
      <c r="F215" s="7">
        <v>2</v>
      </c>
      <c r="G215" s="11">
        <v>14</v>
      </c>
      <c r="H215" s="2">
        <v>7</v>
      </c>
      <c r="I215" s="11" t="s">
        <v>177</v>
      </c>
      <c r="J215" s="11">
        <v>2</v>
      </c>
      <c r="K215" s="24">
        <v>2</v>
      </c>
      <c r="L215" s="26">
        <v>1.75</v>
      </c>
      <c r="M215" s="11">
        <v>0.23</v>
      </c>
      <c r="N215" s="11">
        <v>1.87</v>
      </c>
      <c r="O215" s="11">
        <v>1.98</v>
      </c>
      <c r="P215" s="11">
        <v>992</v>
      </c>
      <c r="Q215" s="11">
        <v>7.02</v>
      </c>
      <c r="R215" s="11">
        <v>988.49</v>
      </c>
      <c r="S215" s="27">
        <v>984.98</v>
      </c>
      <c r="T215" s="25">
        <v>3.02</v>
      </c>
      <c r="U215" s="138">
        <v>0.63</v>
      </c>
      <c r="V215" s="138">
        <v>3.34</v>
      </c>
      <c r="W215" s="138">
        <v>3.65</v>
      </c>
      <c r="X215" s="4">
        <v>954.27</v>
      </c>
      <c r="Y215" s="4">
        <v>18.850000000000001</v>
      </c>
      <c r="Z215" s="4">
        <v>944.85</v>
      </c>
      <c r="AA215" s="32">
        <v>935.42</v>
      </c>
    </row>
    <row r="216" spans="1:27" ht="18" customHeight="1">
      <c r="A216" s="31" t="s">
        <v>124</v>
      </c>
      <c r="B216" s="85" t="s">
        <v>4</v>
      </c>
      <c r="C216" s="105" t="s">
        <v>255</v>
      </c>
      <c r="D216" s="86" t="s">
        <v>170</v>
      </c>
      <c r="E216" s="13">
        <v>2</v>
      </c>
      <c r="F216" s="7">
        <v>2</v>
      </c>
      <c r="G216" s="11">
        <v>24</v>
      </c>
      <c r="H216" s="2">
        <v>12</v>
      </c>
      <c r="I216" s="11" t="s">
        <v>177</v>
      </c>
      <c r="J216" s="11">
        <v>2</v>
      </c>
      <c r="K216" s="24">
        <v>0</v>
      </c>
      <c r="L216" s="26">
        <v>1.99</v>
      </c>
      <c r="M216" s="11">
        <v>0.24</v>
      </c>
      <c r="N216" s="11">
        <v>2.12</v>
      </c>
      <c r="O216" s="11">
        <v>2.2400000000000002</v>
      </c>
      <c r="P216" s="11">
        <v>984.87</v>
      </c>
      <c r="Q216" s="11">
        <v>7.63</v>
      </c>
      <c r="R216" s="11">
        <v>981.05</v>
      </c>
      <c r="S216" s="27">
        <v>977.24</v>
      </c>
      <c r="T216" s="25">
        <v>1.99</v>
      </c>
      <c r="U216" s="138">
        <v>0.24</v>
      </c>
      <c r="V216" s="138">
        <v>2.12</v>
      </c>
      <c r="W216" s="138">
        <v>2.2400000000000002</v>
      </c>
      <c r="X216" s="4">
        <v>984.87</v>
      </c>
      <c r="Y216" s="4">
        <v>7.63</v>
      </c>
      <c r="Z216" s="4">
        <v>981.05</v>
      </c>
      <c r="AA216" s="32">
        <v>977.24</v>
      </c>
    </row>
    <row r="217" spans="1:27" ht="18" customHeight="1">
      <c r="A217" s="31" t="s">
        <v>124</v>
      </c>
      <c r="B217" s="85" t="s">
        <v>4</v>
      </c>
      <c r="C217" s="106" t="s">
        <v>257</v>
      </c>
      <c r="D217" s="86" t="s">
        <v>170</v>
      </c>
      <c r="E217" s="13">
        <v>2</v>
      </c>
      <c r="F217" s="7">
        <v>2</v>
      </c>
      <c r="G217" s="11">
        <v>12</v>
      </c>
      <c r="H217" s="2">
        <v>6</v>
      </c>
      <c r="I217" s="11" t="s">
        <v>177</v>
      </c>
      <c r="J217" s="11">
        <v>1</v>
      </c>
      <c r="K217" s="24">
        <v>1</v>
      </c>
      <c r="L217" s="26">
        <v>3.66</v>
      </c>
      <c r="M217" s="11">
        <v>0.34</v>
      </c>
      <c r="N217" s="11">
        <v>3.83</v>
      </c>
      <c r="O217" s="11">
        <v>4</v>
      </c>
      <c r="P217" s="11">
        <v>934.26</v>
      </c>
      <c r="Q217" s="11">
        <v>11.26</v>
      </c>
      <c r="R217" s="11">
        <v>928.63</v>
      </c>
      <c r="S217" s="27">
        <v>923</v>
      </c>
      <c r="T217" s="25">
        <v>4.16</v>
      </c>
      <c r="U217" s="138">
        <v>0</v>
      </c>
      <c r="V217" s="138">
        <v>4.16</v>
      </c>
      <c r="W217" s="138">
        <v>4.16</v>
      </c>
      <c r="X217" s="4">
        <v>918.7</v>
      </c>
      <c r="Y217" s="4">
        <v>0</v>
      </c>
      <c r="Z217" s="4">
        <v>918.7</v>
      </c>
      <c r="AA217" s="32">
        <v>918.7</v>
      </c>
    </row>
    <row r="218" spans="1:27" ht="18" customHeight="1" thickBot="1">
      <c r="A218" s="31" t="s">
        <v>124</v>
      </c>
      <c r="B218" s="85" t="s">
        <v>4</v>
      </c>
      <c r="C218" s="107" t="s">
        <v>258</v>
      </c>
      <c r="D218" s="86" t="s">
        <v>170</v>
      </c>
      <c r="E218" s="13">
        <v>2</v>
      </c>
      <c r="F218" s="7">
        <v>2</v>
      </c>
      <c r="G218" s="11">
        <v>14</v>
      </c>
      <c r="H218" s="2">
        <v>7</v>
      </c>
      <c r="I218" s="11" t="s">
        <v>177</v>
      </c>
      <c r="J218" s="11">
        <v>2</v>
      </c>
      <c r="K218" s="24">
        <v>3</v>
      </c>
      <c r="L218" s="26">
        <v>3.76</v>
      </c>
      <c r="M218" s="11">
        <v>0.57999999999999996</v>
      </c>
      <c r="N218" s="11">
        <v>4.05</v>
      </c>
      <c r="O218" s="11">
        <v>4.34</v>
      </c>
      <c r="P218" s="11">
        <v>932.17</v>
      </c>
      <c r="Q218" s="11">
        <v>17.27</v>
      </c>
      <c r="R218" s="11">
        <v>923.53</v>
      </c>
      <c r="S218" s="27">
        <v>914.9</v>
      </c>
      <c r="T218" s="25">
        <v>4.5</v>
      </c>
      <c r="U218" s="138">
        <v>0.17</v>
      </c>
      <c r="V218" s="138">
        <v>4.58</v>
      </c>
      <c r="W218" s="138">
        <v>4.67</v>
      </c>
      <c r="X218" s="4">
        <v>909.03</v>
      </c>
      <c r="Y218" s="4">
        <v>5.87</v>
      </c>
      <c r="Z218" s="4">
        <v>906.1</v>
      </c>
      <c r="AA218" s="32">
        <v>903.17</v>
      </c>
    </row>
    <row r="219" spans="1:27" ht="18" customHeight="1">
      <c r="A219" s="31" t="s">
        <v>124</v>
      </c>
      <c r="B219" s="6" t="s">
        <v>5</v>
      </c>
      <c r="C219" s="42" t="s">
        <v>31</v>
      </c>
      <c r="D219" s="6" t="s">
        <v>170</v>
      </c>
      <c r="E219" s="13">
        <v>2</v>
      </c>
      <c r="F219" s="7">
        <v>2</v>
      </c>
      <c r="G219" s="11">
        <v>35</v>
      </c>
      <c r="H219" s="2">
        <v>17.5</v>
      </c>
      <c r="I219" s="11" t="s">
        <v>177</v>
      </c>
      <c r="J219" s="11">
        <v>2</v>
      </c>
      <c r="K219" s="24">
        <v>9</v>
      </c>
      <c r="L219" s="26">
        <v>3.53</v>
      </c>
      <c r="M219" s="11">
        <v>0.69</v>
      </c>
      <c r="N219" s="11">
        <v>3.87</v>
      </c>
      <c r="O219" s="11">
        <v>4.22</v>
      </c>
      <c r="P219" s="11">
        <v>939.14</v>
      </c>
      <c r="Q219" s="11">
        <v>20.59</v>
      </c>
      <c r="R219" s="11">
        <v>928.85</v>
      </c>
      <c r="S219" s="27">
        <v>918.55</v>
      </c>
      <c r="T219" s="25">
        <v>4.74</v>
      </c>
      <c r="U219" s="138">
        <v>0.02</v>
      </c>
      <c r="V219" s="138">
        <v>4.75</v>
      </c>
      <c r="W219" s="138">
        <v>4.76</v>
      </c>
      <c r="X219" s="4">
        <v>901.95</v>
      </c>
      <c r="Y219" s="4">
        <v>1.7</v>
      </c>
      <c r="Z219" s="4">
        <v>901.1</v>
      </c>
      <c r="AA219" s="32">
        <v>900.26</v>
      </c>
    </row>
    <row r="220" spans="1:27" ht="18" customHeight="1">
      <c r="A220" s="31" t="s">
        <v>124</v>
      </c>
      <c r="B220" s="6" t="s">
        <v>5</v>
      </c>
      <c r="C220" s="6" t="s">
        <v>32</v>
      </c>
      <c r="D220" s="6" t="s">
        <v>170</v>
      </c>
      <c r="E220" s="13">
        <v>2</v>
      </c>
      <c r="F220" s="7">
        <v>2</v>
      </c>
      <c r="G220" s="11">
        <v>18</v>
      </c>
      <c r="H220" s="2">
        <v>9</v>
      </c>
      <c r="I220" s="11" t="s">
        <v>177</v>
      </c>
      <c r="J220" s="11">
        <v>2</v>
      </c>
      <c r="K220" s="24">
        <v>2</v>
      </c>
      <c r="L220" s="26">
        <v>3.13</v>
      </c>
      <c r="M220" s="11">
        <v>0.67</v>
      </c>
      <c r="N220" s="11">
        <v>3.46</v>
      </c>
      <c r="O220" s="11">
        <v>3.8</v>
      </c>
      <c r="P220" s="11">
        <v>948.82</v>
      </c>
      <c r="Q220" s="11">
        <v>21.87</v>
      </c>
      <c r="R220" s="11">
        <v>937.88</v>
      </c>
      <c r="S220" s="27">
        <v>926.94</v>
      </c>
      <c r="T220" s="25">
        <v>3.95</v>
      </c>
      <c r="U220" s="138">
        <v>0.09</v>
      </c>
      <c r="V220" s="138">
        <v>3.99</v>
      </c>
      <c r="W220" s="138">
        <v>4.03</v>
      </c>
      <c r="X220" s="4">
        <v>924.66</v>
      </c>
      <c r="Y220" s="4">
        <v>0.55000000000000004</v>
      </c>
      <c r="Z220" s="4">
        <v>924.38</v>
      </c>
      <c r="AA220" s="32">
        <v>924.11</v>
      </c>
    </row>
    <row r="221" spans="1:27" ht="18" customHeight="1">
      <c r="A221" s="31" t="s">
        <v>124</v>
      </c>
      <c r="B221" s="6" t="s">
        <v>5</v>
      </c>
      <c r="C221" s="6" t="s">
        <v>33</v>
      </c>
      <c r="D221" s="6" t="s">
        <v>170</v>
      </c>
      <c r="E221" s="13">
        <v>2</v>
      </c>
      <c r="F221" s="7">
        <v>2</v>
      </c>
      <c r="G221" s="11">
        <v>19</v>
      </c>
      <c r="H221" s="2">
        <v>9.5</v>
      </c>
      <c r="I221" s="11" t="s">
        <v>177</v>
      </c>
      <c r="J221" s="11">
        <v>2</v>
      </c>
      <c r="K221" s="24">
        <v>2</v>
      </c>
      <c r="L221" s="26">
        <v>2.14</v>
      </c>
      <c r="M221" s="11">
        <v>0.14000000000000001</v>
      </c>
      <c r="N221" s="11">
        <v>2.21</v>
      </c>
      <c r="O221" s="11">
        <v>2.2799999999999998</v>
      </c>
      <c r="P221" s="11">
        <v>980.18</v>
      </c>
      <c r="Q221" s="11">
        <v>4.32</v>
      </c>
      <c r="R221" s="11">
        <v>978.03</v>
      </c>
      <c r="S221" s="27">
        <v>975.87</v>
      </c>
      <c r="T221" s="25">
        <v>2.8</v>
      </c>
      <c r="U221" s="138">
        <v>0.8</v>
      </c>
      <c r="V221" s="138">
        <v>3.2</v>
      </c>
      <c r="W221" s="138">
        <v>3.6</v>
      </c>
      <c r="X221" s="4">
        <v>960.04</v>
      </c>
      <c r="Y221" s="4">
        <v>24.46</v>
      </c>
      <c r="Z221" s="4">
        <v>947.8</v>
      </c>
      <c r="AA221" s="32">
        <v>935.57</v>
      </c>
    </row>
    <row r="222" spans="1:27" ht="18" customHeight="1">
      <c r="A222" s="31" t="s">
        <v>124</v>
      </c>
      <c r="B222" s="6" t="s">
        <v>6</v>
      </c>
      <c r="C222" s="6" t="s">
        <v>34</v>
      </c>
      <c r="D222" s="6" t="s">
        <v>170</v>
      </c>
      <c r="E222" s="13">
        <v>2</v>
      </c>
      <c r="F222" s="7">
        <v>2</v>
      </c>
      <c r="G222" s="11">
        <v>26</v>
      </c>
      <c r="H222" s="2">
        <v>13</v>
      </c>
      <c r="I222" s="11" t="s">
        <v>177</v>
      </c>
      <c r="J222" s="11">
        <v>2</v>
      </c>
      <c r="K222" s="24">
        <v>4</v>
      </c>
      <c r="L222" s="26">
        <v>2.15</v>
      </c>
      <c r="M222" s="11">
        <v>0.49</v>
      </c>
      <c r="N222" s="11">
        <v>2.39</v>
      </c>
      <c r="O222" s="11">
        <v>2.63</v>
      </c>
      <c r="P222" s="11">
        <v>980.66</v>
      </c>
      <c r="Q222" s="11">
        <v>14.61</v>
      </c>
      <c r="R222" s="11">
        <v>973.36</v>
      </c>
      <c r="S222" s="27">
        <v>966.05</v>
      </c>
      <c r="T222" s="25">
        <v>3.01</v>
      </c>
      <c r="U222" s="138">
        <v>0.11</v>
      </c>
      <c r="V222" s="138">
        <v>3.07</v>
      </c>
      <c r="W222" s="138">
        <v>3.12</v>
      </c>
      <c r="X222" s="4">
        <v>953.62</v>
      </c>
      <c r="Y222" s="4">
        <v>4.28</v>
      </c>
      <c r="Z222" s="4">
        <v>951.48</v>
      </c>
      <c r="AA222" s="32">
        <v>949.34</v>
      </c>
    </row>
    <row r="223" spans="1:27" ht="18" customHeight="1">
      <c r="A223" s="31" t="s">
        <v>124</v>
      </c>
      <c r="B223" s="6" t="s">
        <v>6</v>
      </c>
      <c r="C223" s="6" t="s">
        <v>35</v>
      </c>
      <c r="D223" s="6" t="s">
        <v>170</v>
      </c>
      <c r="E223" s="13">
        <v>4</v>
      </c>
      <c r="F223" s="7">
        <v>4</v>
      </c>
      <c r="G223" s="11">
        <v>36</v>
      </c>
      <c r="H223" s="2">
        <v>9</v>
      </c>
      <c r="I223" s="11" t="s">
        <v>177</v>
      </c>
      <c r="J223" s="11">
        <v>4</v>
      </c>
      <c r="K223" s="24">
        <v>6</v>
      </c>
      <c r="L223" s="26">
        <v>2.79</v>
      </c>
      <c r="M223" s="11">
        <v>0.25</v>
      </c>
      <c r="N223" s="11">
        <v>2.99</v>
      </c>
      <c r="O223" s="11">
        <v>3</v>
      </c>
      <c r="P223" s="11">
        <v>960.61</v>
      </c>
      <c r="Q223" s="11">
        <v>7.58</v>
      </c>
      <c r="R223" s="11">
        <v>954.89</v>
      </c>
      <c r="S223" s="27">
        <v>954.58</v>
      </c>
      <c r="T223" s="25">
        <v>3.64</v>
      </c>
      <c r="U223" s="138">
        <v>0.14000000000000001</v>
      </c>
      <c r="V223" s="138">
        <v>3.71</v>
      </c>
      <c r="W223" s="138">
        <v>3.83</v>
      </c>
      <c r="X223" s="4">
        <v>935.36</v>
      </c>
      <c r="Y223" s="4">
        <v>4.16</v>
      </c>
      <c r="Z223" s="4">
        <v>932.79</v>
      </c>
      <c r="AA223" s="32">
        <v>930.14</v>
      </c>
    </row>
    <row r="224" spans="1:27" ht="18" customHeight="1">
      <c r="A224" s="31" t="s">
        <v>124</v>
      </c>
      <c r="B224" s="6" t="s">
        <v>6</v>
      </c>
      <c r="C224" s="6" t="s">
        <v>158</v>
      </c>
      <c r="D224" s="6" t="s">
        <v>170</v>
      </c>
      <c r="E224" s="13">
        <v>5</v>
      </c>
      <c r="F224" s="7">
        <v>4</v>
      </c>
      <c r="G224" s="11">
        <v>33</v>
      </c>
      <c r="H224" s="2">
        <v>8.25</v>
      </c>
      <c r="I224" s="11" t="s">
        <v>177</v>
      </c>
      <c r="J224" s="11">
        <v>4</v>
      </c>
      <c r="K224" s="24">
        <v>6</v>
      </c>
      <c r="L224" s="26">
        <v>3.08</v>
      </c>
      <c r="M224" s="11">
        <v>0.61</v>
      </c>
      <c r="N224" s="11">
        <v>3.54</v>
      </c>
      <c r="O224" s="11">
        <v>3.62</v>
      </c>
      <c r="P224" s="11">
        <v>951.27</v>
      </c>
      <c r="Q224" s="11">
        <v>18.66</v>
      </c>
      <c r="R224" s="11">
        <v>937.82</v>
      </c>
      <c r="S224" s="27">
        <v>936.5</v>
      </c>
      <c r="T224" s="25">
        <v>3.3</v>
      </c>
      <c r="U224" s="138">
        <v>0.73</v>
      </c>
      <c r="V224" s="138">
        <v>3.73</v>
      </c>
      <c r="W224" s="138">
        <v>3.97</v>
      </c>
      <c r="X224" s="4">
        <v>943.13</v>
      </c>
      <c r="Y224" s="4">
        <v>24.08</v>
      </c>
      <c r="Z224" s="4">
        <v>929.66</v>
      </c>
      <c r="AA224" s="32">
        <v>917.94</v>
      </c>
    </row>
    <row r="225" spans="1:27" ht="18" customHeight="1">
      <c r="A225" s="31" t="s">
        <v>124</v>
      </c>
      <c r="B225" s="6" t="s">
        <v>6</v>
      </c>
      <c r="C225" s="6" t="s">
        <v>36</v>
      </c>
      <c r="D225" s="6" t="s">
        <v>170</v>
      </c>
      <c r="E225" s="13">
        <v>2</v>
      </c>
      <c r="F225" s="7">
        <v>2</v>
      </c>
      <c r="G225" s="11">
        <v>11</v>
      </c>
      <c r="H225" s="2">
        <v>5.5</v>
      </c>
      <c r="I225" s="11" t="s">
        <v>177</v>
      </c>
      <c r="J225" s="11">
        <v>2</v>
      </c>
      <c r="K225" s="24">
        <v>1</v>
      </c>
      <c r="L225" s="26">
        <v>3.8</v>
      </c>
      <c r="M225" s="11">
        <v>0.11</v>
      </c>
      <c r="N225" s="11">
        <v>3.86</v>
      </c>
      <c r="O225" s="11">
        <v>3.91</v>
      </c>
      <c r="P225" s="11">
        <v>928.94</v>
      </c>
      <c r="Q225" s="11">
        <v>5.27</v>
      </c>
      <c r="R225" s="11">
        <v>926.31</v>
      </c>
      <c r="S225" s="27">
        <v>923.67</v>
      </c>
      <c r="T225" s="25">
        <v>4.03</v>
      </c>
      <c r="U225" s="138">
        <v>0.12</v>
      </c>
      <c r="V225" s="138">
        <v>4.09</v>
      </c>
      <c r="W225" s="138">
        <v>4.1500000000000004</v>
      </c>
      <c r="X225" s="4">
        <v>922.13</v>
      </c>
      <c r="Y225" s="4">
        <v>1.55</v>
      </c>
      <c r="Z225" s="4">
        <v>921.35</v>
      </c>
      <c r="AA225" s="32">
        <v>920.58</v>
      </c>
    </row>
    <row r="226" spans="1:27" ht="18" customHeight="1">
      <c r="A226" s="31" t="s">
        <v>124</v>
      </c>
      <c r="B226" s="6" t="s">
        <v>6</v>
      </c>
      <c r="C226" s="6" t="s">
        <v>254</v>
      </c>
      <c r="D226" s="6" t="s">
        <v>170</v>
      </c>
      <c r="E226" s="13">
        <v>2</v>
      </c>
      <c r="F226" s="7">
        <v>2</v>
      </c>
      <c r="G226" s="11">
        <v>10</v>
      </c>
      <c r="H226" s="2">
        <v>5</v>
      </c>
      <c r="I226" s="11" t="s">
        <v>177</v>
      </c>
      <c r="J226" s="11">
        <v>2</v>
      </c>
      <c r="K226" s="24">
        <v>5</v>
      </c>
      <c r="L226" s="26">
        <v>3.58</v>
      </c>
      <c r="M226" s="11">
        <v>0.01</v>
      </c>
      <c r="N226" s="11">
        <v>3.59</v>
      </c>
      <c r="O226" s="11">
        <v>3.59</v>
      </c>
      <c r="P226" s="11">
        <v>937.52</v>
      </c>
      <c r="Q226" s="11">
        <v>0.33</v>
      </c>
      <c r="R226" s="11">
        <v>937.36</v>
      </c>
      <c r="S226" s="27">
        <v>937.19</v>
      </c>
      <c r="T226" s="25">
        <v>4.8</v>
      </c>
      <c r="U226" s="138">
        <v>0.79</v>
      </c>
      <c r="V226" s="138">
        <v>5.19</v>
      </c>
      <c r="W226" s="138">
        <v>5.59</v>
      </c>
      <c r="X226" s="4">
        <v>900.4</v>
      </c>
      <c r="Y226" s="4">
        <v>23.1</v>
      </c>
      <c r="Z226" s="4">
        <v>888.86</v>
      </c>
      <c r="AA226" s="32">
        <v>877.31</v>
      </c>
    </row>
    <row r="227" spans="1:27" ht="18" customHeight="1">
      <c r="A227" s="31" t="s">
        <v>124</v>
      </c>
      <c r="B227" s="6" t="s">
        <v>6</v>
      </c>
      <c r="C227" s="6" t="s">
        <v>38</v>
      </c>
      <c r="D227" s="6" t="s">
        <v>170</v>
      </c>
      <c r="E227" s="13">
        <v>4</v>
      </c>
      <c r="F227" s="7">
        <v>4</v>
      </c>
      <c r="G227" s="11">
        <v>15</v>
      </c>
      <c r="H227" s="2">
        <v>3.75</v>
      </c>
      <c r="I227" s="11" t="s">
        <v>177</v>
      </c>
      <c r="J227" s="11">
        <v>4</v>
      </c>
      <c r="K227" s="24">
        <v>2</v>
      </c>
      <c r="L227" s="26">
        <v>3.65</v>
      </c>
      <c r="M227" s="11">
        <v>0.43</v>
      </c>
      <c r="N227" s="11">
        <v>4.03</v>
      </c>
      <c r="O227" s="11">
        <v>4.05</v>
      </c>
      <c r="P227" s="11">
        <v>935.56</v>
      </c>
      <c r="Q227" s="11">
        <v>12.97</v>
      </c>
      <c r="R227" s="11">
        <v>923.96</v>
      </c>
      <c r="S227" s="27">
        <v>923.39</v>
      </c>
      <c r="T227" s="25">
        <v>3.92</v>
      </c>
      <c r="U227" s="138">
        <v>0.24</v>
      </c>
      <c r="V227" s="138">
        <v>4.0599999999999996</v>
      </c>
      <c r="W227" s="138">
        <v>4.08</v>
      </c>
      <c r="X227" s="4">
        <v>926.46</v>
      </c>
      <c r="Y227" s="4">
        <v>7.93</v>
      </c>
      <c r="Z227" s="4">
        <v>922.19</v>
      </c>
      <c r="AA227" s="32">
        <v>918.6</v>
      </c>
    </row>
    <row r="228" spans="1:27" ht="18" customHeight="1">
      <c r="A228" s="31" t="s">
        <v>124</v>
      </c>
      <c r="B228" s="6" t="s">
        <v>6</v>
      </c>
      <c r="C228" s="6" t="s">
        <v>41</v>
      </c>
      <c r="D228" s="6" t="s">
        <v>170</v>
      </c>
      <c r="E228" s="13">
        <v>2</v>
      </c>
      <c r="F228" s="7">
        <v>2</v>
      </c>
      <c r="G228" s="11">
        <v>33</v>
      </c>
      <c r="H228" s="2">
        <v>16.5</v>
      </c>
      <c r="I228" s="11" t="s">
        <v>177</v>
      </c>
      <c r="J228" s="11">
        <v>2</v>
      </c>
      <c r="K228" s="24">
        <v>0</v>
      </c>
      <c r="L228" s="26">
        <v>2.74</v>
      </c>
      <c r="M228" s="11">
        <v>0.34</v>
      </c>
      <c r="N228" s="11">
        <v>2.91</v>
      </c>
      <c r="O228" s="11">
        <v>3.08</v>
      </c>
      <c r="P228" s="11">
        <v>962.31</v>
      </c>
      <c r="Q228" s="11">
        <v>9.81</v>
      </c>
      <c r="R228" s="11">
        <v>957.4</v>
      </c>
      <c r="S228" s="27">
        <v>952.5</v>
      </c>
      <c r="T228" s="25">
        <v>2.74</v>
      </c>
      <c r="U228" s="138">
        <v>0.34</v>
      </c>
      <c r="V228" s="138">
        <v>2.91</v>
      </c>
      <c r="W228" s="138">
        <v>3.08</v>
      </c>
      <c r="X228" s="4">
        <v>962.31</v>
      </c>
      <c r="Y228" s="4">
        <v>9.81</v>
      </c>
      <c r="Z228" s="4">
        <v>957.4</v>
      </c>
      <c r="AA228" s="32">
        <v>952.5</v>
      </c>
    </row>
    <row r="229" spans="1:27" ht="18" customHeight="1">
      <c r="A229" s="31" t="s">
        <v>124</v>
      </c>
      <c r="B229" s="6" t="s">
        <v>7</v>
      </c>
      <c r="C229" s="6" t="s">
        <v>42</v>
      </c>
      <c r="D229" s="6" t="s">
        <v>170</v>
      </c>
      <c r="E229" s="13">
        <v>1</v>
      </c>
      <c r="F229" s="7">
        <v>1</v>
      </c>
      <c r="G229" s="11">
        <v>5</v>
      </c>
      <c r="H229" s="2">
        <v>5</v>
      </c>
      <c r="I229" s="11">
        <v>2</v>
      </c>
      <c r="J229" s="11">
        <v>1</v>
      </c>
      <c r="K229" s="24">
        <v>0</v>
      </c>
      <c r="L229" s="26">
        <v>4.3099999999999996</v>
      </c>
      <c r="M229" s="11">
        <v>0</v>
      </c>
      <c r="N229" s="11">
        <v>4.3099999999999996</v>
      </c>
      <c r="O229" s="11">
        <v>4.3099999999999996</v>
      </c>
      <c r="P229" s="11">
        <v>915.75</v>
      </c>
      <c r="Q229" s="11">
        <v>0</v>
      </c>
      <c r="R229" s="11">
        <v>915.75</v>
      </c>
      <c r="S229" s="27">
        <v>915.75</v>
      </c>
      <c r="T229" s="25">
        <v>4.3099999999999996</v>
      </c>
      <c r="U229" s="138">
        <v>0</v>
      </c>
      <c r="V229" s="138">
        <v>4.3099999999999996</v>
      </c>
      <c r="W229" s="138">
        <v>4.3099999999999996</v>
      </c>
      <c r="X229" s="4">
        <v>915.75</v>
      </c>
      <c r="Y229" s="4">
        <v>0</v>
      </c>
      <c r="Z229" s="4">
        <v>915.75</v>
      </c>
      <c r="AA229" s="32">
        <v>915.75</v>
      </c>
    </row>
    <row r="230" spans="1:27" ht="18" customHeight="1">
      <c r="A230" s="31" t="s">
        <v>124</v>
      </c>
      <c r="B230" s="6" t="s">
        <v>7</v>
      </c>
      <c r="C230" s="6" t="s">
        <v>43</v>
      </c>
      <c r="D230" s="6" t="s">
        <v>170</v>
      </c>
      <c r="E230" s="13">
        <v>2</v>
      </c>
      <c r="F230" s="7">
        <v>2</v>
      </c>
      <c r="G230" s="11">
        <v>8</v>
      </c>
      <c r="H230" s="2">
        <v>4</v>
      </c>
      <c r="I230" s="11">
        <v>7</v>
      </c>
      <c r="J230" s="11">
        <v>2</v>
      </c>
      <c r="K230" s="24">
        <v>0</v>
      </c>
      <c r="L230" s="26">
        <v>2.77</v>
      </c>
      <c r="M230" s="11">
        <v>0.28000000000000003</v>
      </c>
      <c r="N230" s="11">
        <v>2.91</v>
      </c>
      <c r="O230" s="11">
        <v>3.05</v>
      </c>
      <c r="P230" s="11">
        <v>961.92</v>
      </c>
      <c r="Q230" s="11">
        <v>8.51</v>
      </c>
      <c r="R230" s="11">
        <v>957.66</v>
      </c>
      <c r="S230" s="27">
        <v>953.4</v>
      </c>
      <c r="T230" s="25">
        <v>2.77</v>
      </c>
      <c r="U230" s="138">
        <v>0.28000000000000003</v>
      </c>
      <c r="V230" s="138">
        <v>2.91</v>
      </c>
      <c r="W230" s="138">
        <v>3.05</v>
      </c>
      <c r="X230" s="4">
        <v>961.92</v>
      </c>
      <c r="Y230" s="4">
        <v>8.51</v>
      </c>
      <c r="Z230" s="4">
        <v>957.66</v>
      </c>
      <c r="AA230" s="32">
        <v>953.4</v>
      </c>
    </row>
    <row r="231" spans="1:27" ht="18" customHeight="1">
      <c r="A231" s="31" t="s">
        <v>124</v>
      </c>
      <c r="B231" s="6" t="s">
        <v>7</v>
      </c>
      <c r="C231" s="6" t="s">
        <v>44</v>
      </c>
      <c r="D231" s="6" t="s">
        <v>170</v>
      </c>
      <c r="E231" s="13">
        <v>1</v>
      </c>
      <c r="F231" s="7">
        <v>1</v>
      </c>
      <c r="G231" s="11">
        <v>4</v>
      </c>
      <c r="H231" s="2">
        <v>4</v>
      </c>
      <c r="I231" s="11">
        <v>4</v>
      </c>
      <c r="J231" s="11">
        <v>1</v>
      </c>
      <c r="K231" s="24">
        <v>1</v>
      </c>
      <c r="L231" s="26">
        <v>2.27</v>
      </c>
      <c r="M231" s="11">
        <v>0</v>
      </c>
      <c r="N231" s="11">
        <v>2.27</v>
      </c>
      <c r="O231" s="11">
        <v>2.27</v>
      </c>
      <c r="P231" s="11">
        <v>977.02</v>
      </c>
      <c r="Q231" s="11">
        <v>0</v>
      </c>
      <c r="R231" s="11">
        <v>977.02</v>
      </c>
      <c r="S231" s="27">
        <v>977.02</v>
      </c>
      <c r="T231" s="25">
        <v>3.06</v>
      </c>
      <c r="U231" s="138">
        <v>0</v>
      </c>
      <c r="V231" s="138">
        <v>3.06</v>
      </c>
      <c r="W231" s="138">
        <v>3.06</v>
      </c>
      <c r="X231" s="4">
        <v>952.13</v>
      </c>
      <c r="Y231" s="4">
        <v>0</v>
      </c>
      <c r="Z231" s="4">
        <v>952.13</v>
      </c>
      <c r="AA231" s="32">
        <v>952.13</v>
      </c>
    </row>
    <row r="232" spans="1:27" ht="18" customHeight="1">
      <c r="A232" s="31" t="s">
        <v>124</v>
      </c>
      <c r="B232" s="6" t="s">
        <v>7</v>
      </c>
      <c r="C232" s="6" t="s">
        <v>45</v>
      </c>
      <c r="D232" s="6" t="s">
        <v>170</v>
      </c>
      <c r="E232" s="13">
        <v>2</v>
      </c>
      <c r="F232" s="7">
        <v>2</v>
      </c>
      <c r="G232" s="11">
        <v>8</v>
      </c>
      <c r="H232" s="2">
        <v>4</v>
      </c>
      <c r="I232" s="11">
        <v>7</v>
      </c>
      <c r="J232" s="11">
        <v>2</v>
      </c>
      <c r="K232" s="24">
        <v>2</v>
      </c>
      <c r="L232" s="26">
        <v>3.26</v>
      </c>
      <c r="M232" s="11">
        <v>0.06</v>
      </c>
      <c r="N232" s="11">
        <v>3.29</v>
      </c>
      <c r="O232" s="11">
        <v>3.32</v>
      </c>
      <c r="P232" s="11">
        <v>943.33</v>
      </c>
      <c r="Q232" s="11">
        <v>1.78</v>
      </c>
      <c r="R232" s="11">
        <v>942.45</v>
      </c>
      <c r="S232" s="27">
        <v>941.56</v>
      </c>
      <c r="T232" s="25">
        <v>4.37</v>
      </c>
      <c r="U232" s="138">
        <v>0.11</v>
      </c>
      <c r="V232" s="138">
        <v>4.43</v>
      </c>
      <c r="W232" s="138">
        <v>4.4800000000000004</v>
      </c>
      <c r="X232" s="4">
        <v>913.77</v>
      </c>
      <c r="Y232" s="4">
        <v>3.21</v>
      </c>
      <c r="Z232" s="4">
        <v>912.16</v>
      </c>
      <c r="AA232" s="32">
        <v>910.56</v>
      </c>
    </row>
    <row r="233" spans="1:27" ht="18" customHeight="1">
      <c r="A233" s="31" t="s">
        <v>124</v>
      </c>
      <c r="B233" s="6" t="s">
        <v>7</v>
      </c>
      <c r="C233" s="6" t="s">
        <v>46</v>
      </c>
      <c r="D233" s="6" t="s">
        <v>170</v>
      </c>
      <c r="E233" s="13">
        <v>1</v>
      </c>
      <c r="F233" s="7">
        <v>1</v>
      </c>
      <c r="G233" s="11">
        <v>6</v>
      </c>
      <c r="H233" s="2">
        <v>6</v>
      </c>
      <c r="I233" s="11">
        <v>5</v>
      </c>
      <c r="J233" s="11">
        <v>1</v>
      </c>
      <c r="K233" s="24">
        <v>1</v>
      </c>
      <c r="L233" s="26">
        <v>1.88</v>
      </c>
      <c r="M233" s="11">
        <v>0</v>
      </c>
      <c r="N233" s="11">
        <v>1.88</v>
      </c>
      <c r="O233" s="11">
        <v>1.88</v>
      </c>
      <c r="P233" s="11">
        <v>988.58</v>
      </c>
      <c r="Q233" s="11">
        <v>0</v>
      </c>
      <c r="R233" s="11">
        <v>988.58</v>
      </c>
      <c r="S233" s="27">
        <v>988.58</v>
      </c>
      <c r="T233" s="25">
        <v>2.92</v>
      </c>
      <c r="U233" s="138">
        <v>0</v>
      </c>
      <c r="V233" s="138">
        <v>2.92</v>
      </c>
      <c r="W233" s="138">
        <v>2.92</v>
      </c>
      <c r="X233" s="4">
        <v>957.33</v>
      </c>
      <c r="Y233" s="4">
        <v>0</v>
      </c>
      <c r="Z233" s="4">
        <v>957.33</v>
      </c>
      <c r="AA233" s="32">
        <v>957.33</v>
      </c>
    </row>
    <row r="234" spans="1:27" ht="18" customHeight="1">
      <c r="A234" s="31" t="s">
        <v>124</v>
      </c>
      <c r="B234" s="6" t="s">
        <v>7</v>
      </c>
      <c r="C234" s="6" t="s">
        <v>47</v>
      </c>
      <c r="D234" s="6" t="s">
        <v>170</v>
      </c>
      <c r="E234" s="13">
        <v>1</v>
      </c>
      <c r="F234" s="7">
        <v>1</v>
      </c>
      <c r="G234" s="11">
        <v>7</v>
      </c>
      <c r="H234" s="2">
        <v>7</v>
      </c>
      <c r="I234" s="11">
        <v>6</v>
      </c>
      <c r="J234" s="11">
        <v>1</v>
      </c>
      <c r="K234" s="24">
        <v>0</v>
      </c>
      <c r="L234" s="26">
        <v>2.4700000000000002</v>
      </c>
      <c r="M234" s="11">
        <v>0</v>
      </c>
      <c r="N234" s="11">
        <v>2.4700000000000002</v>
      </c>
      <c r="O234" s="11">
        <v>2.4700000000000002</v>
      </c>
      <c r="P234" s="11">
        <v>970.27</v>
      </c>
      <c r="Q234" s="11">
        <v>0</v>
      </c>
      <c r="R234" s="11">
        <v>970.27</v>
      </c>
      <c r="S234" s="27">
        <v>970.27</v>
      </c>
      <c r="T234" s="25">
        <v>2.4700000000000002</v>
      </c>
      <c r="U234" s="138">
        <v>0</v>
      </c>
      <c r="V234" s="138">
        <v>2.4700000000000002</v>
      </c>
      <c r="W234" s="138">
        <v>2.4700000000000002</v>
      </c>
      <c r="X234" s="4">
        <v>970.27</v>
      </c>
      <c r="Y234" s="4">
        <v>0</v>
      </c>
      <c r="Z234" s="4">
        <v>970.27</v>
      </c>
      <c r="AA234" s="32">
        <v>970.27</v>
      </c>
    </row>
    <row r="235" spans="1:27" ht="18" customHeight="1">
      <c r="A235" s="31" t="s">
        <v>124</v>
      </c>
      <c r="B235" s="6" t="s">
        <v>7</v>
      </c>
      <c r="C235" s="6" t="s">
        <v>48</v>
      </c>
      <c r="D235" s="6" t="s">
        <v>170</v>
      </c>
      <c r="E235" s="13">
        <v>1</v>
      </c>
      <c r="F235" s="7">
        <v>1</v>
      </c>
      <c r="G235" s="11">
        <v>6</v>
      </c>
      <c r="H235" s="2">
        <v>6</v>
      </c>
      <c r="I235" s="11">
        <v>4</v>
      </c>
      <c r="J235" s="11">
        <v>1</v>
      </c>
      <c r="K235" s="24">
        <v>2</v>
      </c>
      <c r="L235" s="26">
        <v>2.69</v>
      </c>
      <c r="M235" s="11">
        <v>0</v>
      </c>
      <c r="N235" s="11">
        <v>2.69</v>
      </c>
      <c r="O235" s="11">
        <v>2.69</v>
      </c>
      <c r="P235" s="11">
        <v>964.43</v>
      </c>
      <c r="Q235" s="11">
        <v>0</v>
      </c>
      <c r="R235" s="11">
        <v>964.43</v>
      </c>
      <c r="S235" s="27">
        <v>964.43</v>
      </c>
      <c r="T235" s="25">
        <v>5.22</v>
      </c>
      <c r="U235" s="138">
        <v>0</v>
      </c>
      <c r="V235" s="138">
        <v>5.22</v>
      </c>
      <c r="W235" s="138">
        <v>5.22</v>
      </c>
      <c r="X235" s="4">
        <v>888.3</v>
      </c>
      <c r="Y235" s="4">
        <v>0</v>
      </c>
      <c r="Z235" s="4">
        <v>888.3</v>
      </c>
      <c r="AA235" s="32">
        <v>888.3</v>
      </c>
    </row>
    <row r="236" spans="1:27" ht="18" customHeight="1">
      <c r="A236" s="31" t="s">
        <v>124</v>
      </c>
      <c r="B236" s="6" t="s">
        <v>7</v>
      </c>
      <c r="C236" s="6" t="s">
        <v>49</v>
      </c>
      <c r="D236" s="6" t="s">
        <v>170</v>
      </c>
      <c r="E236" s="13">
        <v>1</v>
      </c>
      <c r="F236" s="7">
        <v>1</v>
      </c>
      <c r="G236" s="11">
        <v>5</v>
      </c>
      <c r="H236" s="2">
        <v>5</v>
      </c>
      <c r="I236" s="11">
        <v>3</v>
      </c>
      <c r="J236" s="11">
        <v>1</v>
      </c>
      <c r="K236" s="24">
        <v>0</v>
      </c>
      <c r="L236" s="26">
        <v>3.95</v>
      </c>
      <c r="M236" s="11">
        <v>0</v>
      </c>
      <c r="N236" s="11">
        <v>3.95</v>
      </c>
      <c r="O236" s="11">
        <v>3.95</v>
      </c>
      <c r="P236" s="11">
        <v>926.65</v>
      </c>
      <c r="Q236" s="11">
        <v>0</v>
      </c>
      <c r="R236" s="11">
        <v>926.65</v>
      </c>
      <c r="S236" s="27">
        <v>926.65</v>
      </c>
      <c r="T236" s="25">
        <v>3.95</v>
      </c>
      <c r="U236" s="138">
        <v>0</v>
      </c>
      <c r="V236" s="138">
        <v>3.95</v>
      </c>
      <c r="W236" s="138">
        <v>3.95</v>
      </c>
      <c r="X236" s="4">
        <v>926.65</v>
      </c>
      <c r="Y236" s="4">
        <v>0</v>
      </c>
      <c r="Z236" s="4">
        <v>926.65</v>
      </c>
      <c r="AA236" s="32">
        <v>926.65</v>
      </c>
    </row>
    <row r="237" spans="1:27" ht="18" customHeight="1">
      <c r="A237" s="31" t="s">
        <v>124</v>
      </c>
      <c r="B237" s="6" t="s">
        <v>7</v>
      </c>
      <c r="C237" s="6" t="s">
        <v>50</v>
      </c>
      <c r="D237" s="6" t="s">
        <v>170</v>
      </c>
      <c r="E237" s="13">
        <v>1</v>
      </c>
      <c r="F237" s="7">
        <v>1</v>
      </c>
      <c r="G237" s="11">
        <v>4</v>
      </c>
      <c r="H237" s="2">
        <v>4</v>
      </c>
      <c r="I237" s="11">
        <v>4</v>
      </c>
      <c r="J237" s="11">
        <v>1</v>
      </c>
      <c r="K237" s="24">
        <v>2</v>
      </c>
      <c r="L237" s="26">
        <v>3.58</v>
      </c>
      <c r="M237" s="11">
        <v>0</v>
      </c>
      <c r="N237" s="11">
        <v>3.58</v>
      </c>
      <c r="O237" s="11">
        <v>3.58</v>
      </c>
      <c r="P237" s="11">
        <v>937.5</v>
      </c>
      <c r="Q237" s="11">
        <v>0</v>
      </c>
      <c r="R237" s="11">
        <v>937.5</v>
      </c>
      <c r="S237" s="27">
        <v>937.5</v>
      </c>
      <c r="T237" s="25">
        <v>3.69</v>
      </c>
      <c r="U237" s="138">
        <v>0</v>
      </c>
      <c r="V237" s="138">
        <v>3.69</v>
      </c>
      <c r="W237" s="138">
        <v>3.69</v>
      </c>
      <c r="X237" s="4">
        <v>934.41</v>
      </c>
      <c r="Y237" s="4">
        <v>0</v>
      </c>
      <c r="Z237" s="4">
        <v>934.41</v>
      </c>
      <c r="AA237" s="32">
        <v>934.41</v>
      </c>
    </row>
    <row r="238" spans="1:27" ht="18" customHeight="1">
      <c r="A238" s="31" t="s">
        <v>124</v>
      </c>
      <c r="B238" s="6" t="s">
        <v>7</v>
      </c>
      <c r="C238" s="6" t="s">
        <v>51</v>
      </c>
      <c r="D238" s="6" t="s">
        <v>170</v>
      </c>
      <c r="E238" s="13">
        <v>3</v>
      </c>
      <c r="F238" s="7">
        <v>3</v>
      </c>
      <c r="G238" s="11">
        <v>14</v>
      </c>
      <c r="H238" s="2">
        <v>4.67</v>
      </c>
      <c r="I238" s="11">
        <v>13</v>
      </c>
      <c r="J238" s="11">
        <v>3</v>
      </c>
      <c r="K238" s="24">
        <v>7</v>
      </c>
      <c r="L238" s="26">
        <v>2.66</v>
      </c>
      <c r="M238" s="11">
        <v>0.28000000000000003</v>
      </c>
      <c r="N238" s="11">
        <v>2.77</v>
      </c>
      <c r="O238" s="11">
        <v>3.05</v>
      </c>
      <c r="P238" s="11">
        <v>965.23</v>
      </c>
      <c r="Q238" s="11">
        <v>8.4</v>
      </c>
      <c r="R238" s="11">
        <v>961.77</v>
      </c>
      <c r="S238" s="27">
        <v>953.4</v>
      </c>
      <c r="T238" s="25">
        <v>3.33</v>
      </c>
      <c r="U238" s="138">
        <v>0.12</v>
      </c>
      <c r="V238" s="138">
        <v>3.4</v>
      </c>
      <c r="W238" s="138">
        <v>3.47</v>
      </c>
      <c r="X238" s="4">
        <v>945.23</v>
      </c>
      <c r="Y238" s="4">
        <v>3.53</v>
      </c>
      <c r="Z238" s="4">
        <v>943.01</v>
      </c>
      <c r="AA238" s="32">
        <v>941.02</v>
      </c>
    </row>
    <row r="239" spans="1:27" ht="18" customHeight="1">
      <c r="A239" s="31" t="s">
        <v>124</v>
      </c>
      <c r="B239" s="6" t="s">
        <v>7</v>
      </c>
      <c r="C239" s="6" t="s">
        <v>52</v>
      </c>
      <c r="D239" s="6" t="s">
        <v>170</v>
      </c>
      <c r="E239" s="13">
        <v>2</v>
      </c>
      <c r="F239" s="7">
        <v>2</v>
      </c>
      <c r="G239" s="11">
        <v>12</v>
      </c>
      <c r="H239" s="2">
        <v>6</v>
      </c>
      <c r="I239" s="11">
        <v>8</v>
      </c>
      <c r="J239" s="11">
        <v>2</v>
      </c>
      <c r="K239" s="24">
        <v>1</v>
      </c>
      <c r="L239" s="26">
        <v>2.86</v>
      </c>
      <c r="M239" s="11">
        <v>0.42</v>
      </c>
      <c r="N239" s="11">
        <v>3.07</v>
      </c>
      <c r="O239" s="11">
        <v>3.28</v>
      </c>
      <c r="P239" s="11">
        <v>958.27</v>
      </c>
      <c r="Q239" s="11">
        <v>11.57</v>
      </c>
      <c r="R239" s="11">
        <v>952.49</v>
      </c>
      <c r="S239" s="27">
        <v>946.7</v>
      </c>
      <c r="T239" s="25">
        <v>3.27</v>
      </c>
      <c r="U239" s="138">
        <v>0.01</v>
      </c>
      <c r="V239" s="138">
        <v>3.27</v>
      </c>
      <c r="W239" s="138">
        <v>3.28</v>
      </c>
      <c r="X239" s="4">
        <v>944.88</v>
      </c>
      <c r="Y239" s="4">
        <v>1.82</v>
      </c>
      <c r="Z239" s="4">
        <v>943.97</v>
      </c>
      <c r="AA239" s="32">
        <v>943.06</v>
      </c>
    </row>
    <row r="240" spans="1:27" ht="18" customHeight="1">
      <c r="A240" s="31" t="s">
        <v>124</v>
      </c>
      <c r="B240" s="6" t="s">
        <v>7</v>
      </c>
      <c r="C240" s="6" t="s">
        <v>53</v>
      </c>
      <c r="D240" s="6" t="s">
        <v>170</v>
      </c>
      <c r="E240" s="13">
        <v>1</v>
      </c>
      <c r="F240" s="7">
        <v>1</v>
      </c>
      <c r="G240" s="11">
        <v>11</v>
      </c>
      <c r="H240" s="2">
        <v>11</v>
      </c>
      <c r="I240" s="11">
        <v>10</v>
      </c>
      <c r="J240" s="11">
        <v>1</v>
      </c>
      <c r="K240" s="24">
        <v>1</v>
      </c>
      <c r="L240" s="26">
        <v>2.11</v>
      </c>
      <c r="M240" s="11">
        <v>0</v>
      </c>
      <c r="N240" s="11">
        <v>2.11</v>
      </c>
      <c r="O240" s="11">
        <v>2.11</v>
      </c>
      <c r="P240" s="11">
        <v>981.19</v>
      </c>
      <c r="Q240" s="11">
        <v>0</v>
      </c>
      <c r="R240" s="11">
        <v>981.19</v>
      </c>
      <c r="S240" s="27">
        <v>981.19</v>
      </c>
      <c r="T240" s="25">
        <v>2.75</v>
      </c>
      <c r="U240" s="138">
        <v>0</v>
      </c>
      <c r="V240" s="138">
        <v>2.75</v>
      </c>
      <c r="W240" s="138">
        <v>2.75</v>
      </c>
      <c r="X240" s="4">
        <v>960.5</v>
      </c>
      <c r="Y240" s="4">
        <v>0</v>
      </c>
      <c r="Z240" s="4">
        <v>960.5</v>
      </c>
      <c r="AA240" s="32">
        <v>960.5</v>
      </c>
    </row>
    <row r="241" spans="1:27" ht="18" customHeight="1">
      <c r="A241" s="31" t="s">
        <v>124</v>
      </c>
      <c r="B241" s="6" t="s">
        <v>8</v>
      </c>
      <c r="C241" s="6" t="s">
        <v>54</v>
      </c>
      <c r="D241" s="6" t="s">
        <v>170</v>
      </c>
      <c r="E241" s="13">
        <v>1</v>
      </c>
      <c r="F241" s="7">
        <v>1</v>
      </c>
      <c r="G241" s="11">
        <v>10</v>
      </c>
      <c r="H241" s="2">
        <v>10</v>
      </c>
      <c r="I241" s="11" t="s">
        <v>177</v>
      </c>
      <c r="J241" s="11">
        <v>1</v>
      </c>
      <c r="K241" s="24">
        <v>2</v>
      </c>
      <c r="L241" s="26">
        <v>1.76</v>
      </c>
      <c r="M241" s="11">
        <v>0</v>
      </c>
      <c r="N241" s="11">
        <v>1.76</v>
      </c>
      <c r="O241" s="11">
        <v>1.76</v>
      </c>
      <c r="P241" s="11">
        <v>992.11</v>
      </c>
      <c r="Q241" s="11">
        <v>0</v>
      </c>
      <c r="R241" s="11">
        <v>992.11</v>
      </c>
      <c r="S241" s="27">
        <v>992.11</v>
      </c>
      <c r="T241" s="25">
        <v>4.45</v>
      </c>
      <c r="U241" s="138">
        <v>0</v>
      </c>
      <c r="V241" s="138">
        <v>4.45</v>
      </c>
      <c r="W241" s="138">
        <v>4.45</v>
      </c>
      <c r="X241" s="4">
        <v>911.54</v>
      </c>
      <c r="Y241" s="4">
        <v>0</v>
      </c>
      <c r="Z241" s="4">
        <v>911.54</v>
      </c>
      <c r="AA241" s="32">
        <v>911.54</v>
      </c>
    </row>
    <row r="242" spans="1:27" ht="18" customHeight="1">
      <c r="A242" s="31" t="s">
        <v>124</v>
      </c>
      <c r="B242" s="6" t="s">
        <v>8</v>
      </c>
      <c r="C242" s="6" t="s">
        <v>55</v>
      </c>
      <c r="D242" s="6" t="s">
        <v>170</v>
      </c>
      <c r="E242" s="13">
        <v>2</v>
      </c>
      <c r="F242" s="7">
        <v>2</v>
      </c>
      <c r="G242" s="11">
        <v>19</v>
      </c>
      <c r="H242" s="2">
        <v>9.5</v>
      </c>
      <c r="I242" s="11" t="s">
        <v>177</v>
      </c>
      <c r="J242" s="11">
        <v>2</v>
      </c>
      <c r="K242" s="24">
        <v>1</v>
      </c>
      <c r="L242" s="26">
        <v>2.76</v>
      </c>
      <c r="M242" s="11">
        <v>0.24</v>
      </c>
      <c r="N242" s="11">
        <v>2.88</v>
      </c>
      <c r="O242" s="11">
        <v>3</v>
      </c>
      <c r="P242" s="11">
        <v>962.11</v>
      </c>
      <c r="Q242" s="11">
        <v>7.11</v>
      </c>
      <c r="R242" s="11">
        <v>958.55</v>
      </c>
      <c r="S242" s="27">
        <v>955</v>
      </c>
      <c r="T242" s="25">
        <v>3.4</v>
      </c>
      <c r="U242" s="138">
        <v>0.4</v>
      </c>
      <c r="V242" s="138">
        <v>3.59</v>
      </c>
      <c r="W242" s="138">
        <v>3.79</v>
      </c>
      <c r="X242" s="4">
        <v>943.14</v>
      </c>
      <c r="Y242" s="4">
        <v>11.86</v>
      </c>
      <c r="Z242" s="4">
        <v>937.21</v>
      </c>
      <c r="AA242" s="32">
        <v>931.29</v>
      </c>
    </row>
    <row r="243" spans="1:27" ht="18" customHeight="1">
      <c r="A243" s="31" t="s">
        <v>124</v>
      </c>
      <c r="B243" s="6" t="s">
        <v>8</v>
      </c>
      <c r="C243" s="6" t="s">
        <v>56</v>
      </c>
      <c r="D243" s="6" t="s">
        <v>170</v>
      </c>
      <c r="E243" s="13">
        <v>1</v>
      </c>
      <c r="F243" s="7">
        <v>1</v>
      </c>
      <c r="G243" s="11">
        <v>7</v>
      </c>
      <c r="H243" s="2">
        <v>7</v>
      </c>
      <c r="I243" s="11" t="s">
        <v>177</v>
      </c>
      <c r="J243" s="11">
        <v>1</v>
      </c>
      <c r="K243" s="24">
        <v>0</v>
      </c>
      <c r="L243" s="26">
        <v>4.7300000000000004</v>
      </c>
      <c r="M243" s="11">
        <v>0</v>
      </c>
      <c r="N243" s="11">
        <v>4.7300000000000004</v>
      </c>
      <c r="O243" s="11">
        <v>4.7300000000000004</v>
      </c>
      <c r="P243" s="11">
        <v>901.06</v>
      </c>
      <c r="Q243" s="11">
        <v>0</v>
      </c>
      <c r="R243" s="11">
        <v>901.06</v>
      </c>
      <c r="S243" s="27">
        <v>901.06</v>
      </c>
      <c r="T243" s="25">
        <v>4.7300000000000004</v>
      </c>
      <c r="U243" s="138">
        <v>0</v>
      </c>
      <c r="V243" s="138">
        <v>4.7300000000000004</v>
      </c>
      <c r="W243" s="138">
        <v>4.7300000000000004</v>
      </c>
      <c r="X243" s="4">
        <v>901.06</v>
      </c>
      <c r="Y243" s="4">
        <v>0</v>
      </c>
      <c r="Z243" s="4">
        <v>901.06</v>
      </c>
      <c r="AA243" s="32">
        <v>901.06</v>
      </c>
    </row>
    <row r="244" spans="1:27" ht="18" customHeight="1">
      <c r="A244" s="31" t="s">
        <v>124</v>
      </c>
      <c r="B244" s="6" t="s">
        <v>8</v>
      </c>
      <c r="C244" s="6" t="s">
        <v>57</v>
      </c>
      <c r="D244" s="6" t="s">
        <v>170</v>
      </c>
      <c r="E244" s="13">
        <v>2</v>
      </c>
      <c r="F244" s="7">
        <v>1</v>
      </c>
      <c r="G244" s="11">
        <v>12</v>
      </c>
      <c r="H244" s="2">
        <v>12</v>
      </c>
      <c r="I244" s="11" t="s">
        <v>177</v>
      </c>
      <c r="J244" s="11">
        <v>1</v>
      </c>
      <c r="K244" s="24">
        <v>2</v>
      </c>
      <c r="L244" s="26">
        <v>2.5</v>
      </c>
      <c r="M244" s="11">
        <v>0</v>
      </c>
      <c r="N244" s="11">
        <v>2.5</v>
      </c>
      <c r="O244" s="11">
        <v>2.5</v>
      </c>
      <c r="P244" s="11">
        <v>969.4</v>
      </c>
      <c r="Q244" s="11">
        <v>0</v>
      </c>
      <c r="R244" s="11">
        <v>969.4</v>
      </c>
      <c r="S244" s="27">
        <v>969.4</v>
      </c>
      <c r="T244" s="25">
        <v>3.64</v>
      </c>
      <c r="U244" s="138">
        <v>0</v>
      </c>
      <c r="V244" s="138">
        <v>3.64</v>
      </c>
      <c r="W244" s="138">
        <v>3.64</v>
      </c>
      <c r="X244" s="4">
        <v>934.54</v>
      </c>
      <c r="Y244" s="4">
        <v>0</v>
      </c>
      <c r="Z244" s="4">
        <v>934.54</v>
      </c>
      <c r="AA244" s="32">
        <v>934.54</v>
      </c>
    </row>
    <row r="245" spans="1:27" ht="18" customHeight="1">
      <c r="A245" s="31" t="s">
        <v>124</v>
      </c>
      <c r="B245" s="6" t="s">
        <v>8</v>
      </c>
      <c r="C245" s="6" t="s">
        <v>58</v>
      </c>
      <c r="D245" s="6" t="s">
        <v>170</v>
      </c>
      <c r="E245" s="13">
        <v>1</v>
      </c>
      <c r="F245" s="7">
        <v>1</v>
      </c>
      <c r="G245" s="11">
        <v>6</v>
      </c>
      <c r="H245" s="2">
        <v>6</v>
      </c>
      <c r="I245" s="11" t="s">
        <v>177</v>
      </c>
      <c r="J245" s="11">
        <v>1</v>
      </c>
      <c r="K245" s="24">
        <v>2</v>
      </c>
      <c r="L245" s="26">
        <v>1.71</v>
      </c>
      <c r="M245" s="11">
        <v>0</v>
      </c>
      <c r="N245" s="11">
        <v>1.71</v>
      </c>
      <c r="O245" s="11">
        <v>1.71</v>
      </c>
      <c r="P245" s="11">
        <v>993.51</v>
      </c>
      <c r="Q245" s="11">
        <v>0</v>
      </c>
      <c r="R245" s="11">
        <v>993.51</v>
      </c>
      <c r="S245" s="27">
        <v>993.51</v>
      </c>
      <c r="T245" s="25">
        <v>5.33</v>
      </c>
      <c r="U245" s="138">
        <v>0</v>
      </c>
      <c r="V245" s="138">
        <v>5.33</v>
      </c>
      <c r="W245" s="138">
        <v>5.33</v>
      </c>
      <c r="X245" s="4">
        <v>883.03</v>
      </c>
      <c r="Y245" s="4">
        <v>0</v>
      </c>
      <c r="Z245" s="4">
        <v>883.03</v>
      </c>
      <c r="AA245" s="32">
        <v>883.03</v>
      </c>
    </row>
    <row r="246" spans="1:27" ht="18" customHeight="1">
      <c r="A246" s="31" t="s">
        <v>124</v>
      </c>
      <c r="B246" s="6" t="s">
        <v>8</v>
      </c>
      <c r="C246" s="6" t="s">
        <v>59</v>
      </c>
      <c r="D246" s="6" t="s">
        <v>170</v>
      </c>
      <c r="E246" s="13">
        <v>3</v>
      </c>
      <c r="F246" s="7">
        <v>3</v>
      </c>
      <c r="G246" s="11">
        <v>19</v>
      </c>
      <c r="H246" s="2">
        <v>6.33</v>
      </c>
      <c r="I246" s="11" t="s">
        <v>177</v>
      </c>
      <c r="J246" s="11">
        <v>3</v>
      </c>
      <c r="K246" s="24">
        <v>6</v>
      </c>
      <c r="L246" s="26">
        <v>2.4300000000000002</v>
      </c>
      <c r="M246" s="11">
        <v>0.42</v>
      </c>
      <c r="N246" s="11">
        <v>2.6</v>
      </c>
      <c r="O246" s="11">
        <v>3.01</v>
      </c>
      <c r="P246" s="11">
        <v>972.23</v>
      </c>
      <c r="Q246" s="11">
        <v>12.45</v>
      </c>
      <c r="R246" s="11">
        <v>967.09</v>
      </c>
      <c r="S246" s="27">
        <v>954.7</v>
      </c>
      <c r="T246" s="25">
        <v>3.57</v>
      </c>
      <c r="U246" s="138">
        <v>0.55000000000000004</v>
      </c>
      <c r="V246" s="138">
        <v>3.85</v>
      </c>
      <c r="W246" s="138">
        <v>4.32</v>
      </c>
      <c r="X246" s="4">
        <v>935.97</v>
      </c>
      <c r="Y246" s="4">
        <v>16.09</v>
      </c>
      <c r="Z246" s="4">
        <v>926.6</v>
      </c>
      <c r="AA246" s="32">
        <v>915.41</v>
      </c>
    </row>
    <row r="247" spans="1:27" ht="18" customHeight="1">
      <c r="A247" s="31" t="s">
        <v>124</v>
      </c>
      <c r="B247" s="6" t="s">
        <v>9</v>
      </c>
      <c r="C247" s="6" t="s">
        <v>60</v>
      </c>
      <c r="D247" s="6" t="s">
        <v>170</v>
      </c>
      <c r="E247" s="13">
        <v>3</v>
      </c>
      <c r="F247" s="7">
        <v>3</v>
      </c>
      <c r="G247" s="11">
        <v>31</v>
      </c>
      <c r="H247" s="2">
        <v>10.33</v>
      </c>
      <c r="I247" s="11" t="s">
        <v>177</v>
      </c>
      <c r="J247" s="11">
        <v>3</v>
      </c>
      <c r="K247" s="24">
        <v>7</v>
      </c>
      <c r="L247" s="26">
        <v>3.45</v>
      </c>
      <c r="M247" s="11">
        <v>0.63</v>
      </c>
      <c r="N247" s="11">
        <v>3.83</v>
      </c>
      <c r="O247" s="11">
        <v>4.25</v>
      </c>
      <c r="P247" s="11">
        <v>941.08</v>
      </c>
      <c r="Q247" s="11">
        <v>18.649999999999999</v>
      </c>
      <c r="R247" s="11">
        <v>929.98</v>
      </c>
      <c r="S247" s="27">
        <v>917.65</v>
      </c>
      <c r="T247" s="25">
        <v>4.9400000000000004</v>
      </c>
      <c r="U247" s="138">
        <v>0.14000000000000001</v>
      </c>
      <c r="V247" s="138">
        <v>5</v>
      </c>
      <c r="W247" s="138">
        <v>5.14</v>
      </c>
      <c r="X247" s="4">
        <v>896.02</v>
      </c>
      <c r="Y247" s="4">
        <v>3.8</v>
      </c>
      <c r="Z247" s="4">
        <v>894.15</v>
      </c>
      <c r="AA247" s="32">
        <v>890.8</v>
      </c>
    </row>
    <row r="248" spans="1:27" ht="18" customHeight="1">
      <c r="A248" s="31" t="s">
        <v>124</v>
      </c>
      <c r="B248" s="6" t="s">
        <v>9</v>
      </c>
      <c r="C248" s="6" t="s">
        <v>61</v>
      </c>
      <c r="D248" s="6" t="s">
        <v>170</v>
      </c>
      <c r="E248" s="13">
        <v>3</v>
      </c>
      <c r="F248" s="7">
        <v>3</v>
      </c>
      <c r="G248" s="11">
        <v>16</v>
      </c>
      <c r="H248" s="2">
        <v>5.33</v>
      </c>
      <c r="I248" s="11" t="s">
        <v>177</v>
      </c>
      <c r="J248" s="11">
        <v>3</v>
      </c>
      <c r="K248" s="24">
        <v>2</v>
      </c>
      <c r="L248" s="26">
        <v>3.71</v>
      </c>
      <c r="M248" s="11">
        <v>0.31</v>
      </c>
      <c r="N248" s="11">
        <v>3.86</v>
      </c>
      <c r="O248" s="11">
        <v>4.1399999999999997</v>
      </c>
      <c r="P248" s="11">
        <v>933.62</v>
      </c>
      <c r="Q248" s="11">
        <v>9.2899999999999991</v>
      </c>
      <c r="R248" s="11">
        <v>929.34</v>
      </c>
      <c r="S248" s="27">
        <v>920.71</v>
      </c>
      <c r="T248" s="25">
        <v>4.41</v>
      </c>
      <c r="U248" s="138">
        <v>0.32</v>
      </c>
      <c r="V248" s="138">
        <v>4.54</v>
      </c>
      <c r="W248" s="138">
        <v>4.8600000000000003</v>
      </c>
      <c r="X248" s="4">
        <v>911.56</v>
      </c>
      <c r="Y248" s="4">
        <v>10.24</v>
      </c>
      <c r="Z248" s="4">
        <v>906.98</v>
      </c>
      <c r="AA248" s="32">
        <v>897.27</v>
      </c>
    </row>
    <row r="249" spans="1:27" ht="18" customHeight="1">
      <c r="A249" s="31" t="s">
        <v>124</v>
      </c>
      <c r="B249" s="6" t="s">
        <v>9</v>
      </c>
      <c r="C249" s="6" t="s">
        <v>62</v>
      </c>
      <c r="D249" s="6" t="s">
        <v>170</v>
      </c>
      <c r="E249" s="13">
        <v>1</v>
      </c>
      <c r="F249" s="7">
        <v>1</v>
      </c>
      <c r="G249" s="11">
        <v>9</v>
      </c>
      <c r="H249" s="2">
        <v>9</v>
      </c>
      <c r="I249" s="11" t="s">
        <v>177</v>
      </c>
      <c r="J249" s="11">
        <v>1</v>
      </c>
      <c r="K249" s="24">
        <v>0</v>
      </c>
      <c r="L249" s="26">
        <v>2.9</v>
      </c>
      <c r="M249" s="11">
        <v>0</v>
      </c>
      <c r="N249" s="11">
        <v>2.9</v>
      </c>
      <c r="O249" s="11">
        <v>2.9</v>
      </c>
      <c r="P249" s="11">
        <v>957.1</v>
      </c>
      <c r="Q249" s="11">
        <v>0</v>
      </c>
      <c r="R249" s="11">
        <v>957.1</v>
      </c>
      <c r="S249" s="27">
        <v>957.1</v>
      </c>
      <c r="T249" s="25">
        <v>2.9</v>
      </c>
      <c r="U249" s="138">
        <v>0</v>
      </c>
      <c r="V249" s="138">
        <v>2.9</v>
      </c>
      <c r="W249" s="138">
        <v>2.9</v>
      </c>
      <c r="X249" s="4">
        <v>957.1</v>
      </c>
      <c r="Y249" s="4">
        <v>0</v>
      </c>
      <c r="Z249" s="4">
        <v>957.1</v>
      </c>
      <c r="AA249" s="32">
        <v>957.1</v>
      </c>
    </row>
    <row r="250" spans="1:27" ht="18" customHeight="1">
      <c r="A250" s="31" t="s">
        <v>124</v>
      </c>
      <c r="B250" s="6" t="s">
        <v>13</v>
      </c>
      <c r="C250" s="6" t="s">
        <v>66</v>
      </c>
      <c r="D250" s="6" t="s">
        <v>170</v>
      </c>
      <c r="E250" s="13">
        <v>2</v>
      </c>
      <c r="F250" s="7">
        <v>2</v>
      </c>
      <c r="G250" s="11">
        <v>9</v>
      </c>
      <c r="H250" s="2">
        <v>4.5</v>
      </c>
      <c r="I250" s="11" t="s">
        <v>177</v>
      </c>
      <c r="J250" s="11">
        <v>2</v>
      </c>
      <c r="K250" s="24">
        <v>0</v>
      </c>
      <c r="L250" s="26">
        <v>3.43</v>
      </c>
      <c r="M250" s="11">
        <v>0.61</v>
      </c>
      <c r="N250" s="11">
        <v>3.74</v>
      </c>
      <c r="O250" s="11">
        <v>4.04</v>
      </c>
      <c r="P250" s="11">
        <v>942.01</v>
      </c>
      <c r="Q250" s="11">
        <v>18.329999999999998</v>
      </c>
      <c r="R250" s="11">
        <v>932.85</v>
      </c>
      <c r="S250" s="27">
        <v>923.68</v>
      </c>
      <c r="T250" s="25">
        <v>3.43</v>
      </c>
      <c r="U250" s="138">
        <v>0.61</v>
      </c>
      <c r="V250" s="138">
        <v>3.74</v>
      </c>
      <c r="W250" s="138">
        <v>4.04</v>
      </c>
      <c r="X250" s="4">
        <v>942.01</v>
      </c>
      <c r="Y250" s="4">
        <v>18.329999999999998</v>
      </c>
      <c r="Z250" s="4">
        <v>932.85</v>
      </c>
      <c r="AA250" s="32">
        <v>923.68</v>
      </c>
    </row>
    <row r="251" spans="1:27" ht="18" customHeight="1">
      <c r="A251" s="31" t="s">
        <v>124</v>
      </c>
      <c r="B251" s="6" t="s">
        <v>13</v>
      </c>
      <c r="C251" s="6" t="s">
        <v>67</v>
      </c>
      <c r="D251" s="6" t="s">
        <v>170</v>
      </c>
      <c r="E251" s="13">
        <v>2</v>
      </c>
      <c r="F251" s="7">
        <v>2</v>
      </c>
      <c r="G251" s="11">
        <v>26</v>
      </c>
      <c r="H251" s="2">
        <v>13</v>
      </c>
      <c r="I251" s="11" t="s">
        <v>177</v>
      </c>
      <c r="J251" s="11">
        <v>2</v>
      </c>
      <c r="K251" s="24">
        <v>2</v>
      </c>
      <c r="L251" s="26">
        <v>4.03</v>
      </c>
      <c r="M251" s="11">
        <v>0.01</v>
      </c>
      <c r="N251" s="11">
        <v>4.03</v>
      </c>
      <c r="O251" s="11">
        <v>4.04</v>
      </c>
      <c r="P251" s="11">
        <v>924.1</v>
      </c>
      <c r="Q251" s="11">
        <v>0.24</v>
      </c>
      <c r="R251" s="11">
        <v>923.98</v>
      </c>
      <c r="S251" s="27">
        <v>923.86</v>
      </c>
      <c r="T251" s="25">
        <v>4.37</v>
      </c>
      <c r="U251" s="138">
        <v>0.02</v>
      </c>
      <c r="V251" s="138">
        <v>4.38</v>
      </c>
      <c r="W251" s="138">
        <v>4.4000000000000004</v>
      </c>
      <c r="X251" s="4">
        <v>910.87</v>
      </c>
      <c r="Y251" s="4">
        <v>0.25</v>
      </c>
      <c r="Z251" s="4">
        <v>910.74</v>
      </c>
      <c r="AA251" s="32">
        <v>910.62</v>
      </c>
    </row>
    <row r="252" spans="1:27" ht="18" customHeight="1">
      <c r="A252" s="31" t="s">
        <v>124</v>
      </c>
      <c r="B252" s="6" t="s">
        <v>13</v>
      </c>
      <c r="C252" s="6" t="s">
        <v>68</v>
      </c>
      <c r="D252" s="6" t="s">
        <v>170</v>
      </c>
      <c r="E252" s="13">
        <v>2</v>
      </c>
      <c r="F252" s="7">
        <v>2</v>
      </c>
      <c r="G252" s="11">
        <v>10</v>
      </c>
      <c r="H252" s="2">
        <v>5</v>
      </c>
      <c r="I252" s="11" t="s">
        <v>177</v>
      </c>
      <c r="J252" s="11">
        <v>2</v>
      </c>
      <c r="K252" s="24">
        <v>0</v>
      </c>
      <c r="L252" s="26">
        <v>5.1100000000000003</v>
      </c>
      <c r="M252" s="11">
        <v>0</v>
      </c>
      <c r="N252" s="11">
        <v>5.1100000000000003</v>
      </c>
      <c r="O252" s="11">
        <v>5.1100000000000003</v>
      </c>
      <c r="P252" s="11">
        <v>887.79</v>
      </c>
      <c r="Q252" s="11">
        <v>4.05</v>
      </c>
      <c r="R252" s="11">
        <v>885.76</v>
      </c>
      <c r="S252" s="27">
        <v>883.73</v>
      </c>
      <c r="T252" s="25">
        <v>5.1100000000000003</v>
      </c>
      <c r="U252" s="138">
        <v>0</v>
      </c>
      <c r="V252" s="138">
        <v>5.1100000000000003</v>
      </c>
      <c r="W252" s="138">
        <v>5.1100000000000003</v>
      </c>
      <c r="X252" s="4">
        <v>887.79</v>
      </c>
      <c r="Y252" s="4">
        <v>4.05</v>
      </c>
      <c r="Z252" s="4">
        <v>885.76</v>
      </c>
      <c r="AA252" s="32">
        <v>883.73</v>
      </c>
    </row>
    <row r="253" spans="1:27" ht="18" customHeight="1">
      <c r="A253" s="31" t="s">
        <v>124</v>
      </c>
      <c r="B253" s="6" t="s">
        <v>13</v>
      </c>
      <c r="C253" s="6" t="s">
        <v>69</v>
      </c>
      <c r="D253" s="6" t="s">
        <v>170</v>
      </c>
      <c r="E253" s="13">
        <v>2</v>
      </c>
      <c r="F253" s="7">
        <v>2</v>
      </c>
      <c r="G253" s="11">
        <v>6</v>
      </c>
      <c r="H253" s="2">
        <v>3</v>
      </c>
      <c r="I253" s="11" t="s">
        <v>177</v>
      </c>
      <c r="J253" s="11">
        <v>2</v>
      </c>
      <c r="K253" s="24">
        <v>0</v>
      </c>
      <c r="L253" s="26">
        <v>3.73</v>
      </c>
      <c r="M253" s="11">
        <v>0.53</v>
      </c>
      <c r="N253" s="11">
        <v>3.99</v>
      </c>
      <c r="O253" s="11">
        <v>4.25</v>
      </c>
      <c r="P253" s="11">
        <v>933.24</v>
      </c>
      <c r="Q253" s="11">
        <v>15.82</v>
      </c>
      <c r="R253" s="11">
        <v>925.33</v>
      </c>
      <c r="S253" s="27">
        <v>917.42</v>
      </c>
      <c r="T253" s="25">
        <v>3.73</v>
      </c>
      <c r="U253" s="138">
        <v>0.53</v>
      </c>
      <c r="V253" s="138">
        <v>3.99</v>
      </c>
      <c r="W253" s="138">
        <v>4.25</v>
      </c>
      <c r="X253" s="4">
        <v>933.24</v>
      </c>
      <c r="Y253" s="4">
        <v>15.82</v>
      </c>
      <c r="Z253" s="4">
        <v>925.33</v>
      </c>
      <c r="AA253" s="32">
        <v>917.42</v>
      </c>
    </row>
    <row r="254" spans="1:27" ht="18" customHeight="1">
      <c r="A254" s="31" t="s">
        <v>124</v>
      </c>
      <c r="B254" s="6" t="s">
        <v>14</v>
      </c>
      <c r="C254" s="6" t="s">
        <v>70</v>
      </c>
      <c r="D254" s="6" t="s">
        <v>170</v>
      </c>
      <c r="E254" s="13">
        <v>13</v>
      </c>
      <c r="F254" s="7">
        <v>13</v>
      </c>
      <c r="G254" s="11">
        <v>94</v>
      </c>
      <c r="H254" s="2">
        <v>7.23</v>
      </c>
      <c r="I254" s="11" t="s">
        <v>177</v>
      </c>
      <c r="J254" s="11">
        <v>13</v>
      </c>
      <c r="K254" s="24">
        <v>27</v>
      </c>
      <c r="L254" s="26">
        <v>3.49</v>
      </c>
      <c r="M254" s="11">
        <v>0.1</v>
      </c>
      <c r="N254" s="11">
        <v>3.55</v>
      </c>
      <c r="O254" s="11">
        <v>3.62</v>
      </c>
      <c r="P254" s="11">
        <v>940.4</v>
      </c>
      <c r="Q254" s="11">
        <v>3.08</v>
      </c>
      <c r="R254" s="11">
        <v>938.61</v>
      </c>
      <c r="S254" s="27">
        <v>936.54</v>
      </c>
      <c r="T254" s="25">
        <v>3.97</v>
      </c>
      <c r="U254" s="138">
        <v>0.26</v>
      </c>
      <c r="V254" s="138">
        <v>4.17</v>
      </c>
      <c r="W254" s="138">
        <v>4.33</v>
      </c>
      <c r="X254" s="4">
        <v>925.2</v>
      </c>
      <c r="Y254" s="4">
        <v>8.1199999999999992</v>
      </c>
      <c r="Z254" s="4">
        <v>918.37</v>
      </c>
      <c r="AA254" s="32">
        <v>913.7</v>
      </c>
    </row>
    <row r="255" spans="1:27" ht="18" customHeight="1">
      <c r="A255" s="31" t="s">
        <v>124</v>
      </c>
      <c r="B255" s="6" t="s">
        <v>15</v>
      </c>
      <c r="C255" s="6" t="s">
        <v>159</v>
      </c>
      <c r="D255" s="6" t="s">
        <v>170</v>
      </c>
      <c r="E255" s="13">
        <v>2</v>
      </c>
      <c r="F255" s="7">
        <v>2</v>
      </c>
      <c r="G255" s="11">
        <v>19</v>
      </c>
      <c r="H255" s="2">
        <v>9.5</v>
      </c>
      <c r="I255" s="11" t="s">
        <v>177</v>
      </c>
      <c r="J255" s="11">
        <v>2</v>
      </c>
      <c r="K255" s="24">
        <v>1</v>
      </c>
      <c r="L255" s="26">
        <v>3.97</v>
      </c>
      <c r="M255" s="11">
        <v>0.05</v>
      </c>
      <c r="N255" s="11">
        <v>3.99</v>
      </c>
      <c r="O255" s="11">
        <v>4.01</v>
      </c>
      <c r="P255" s="11">
        <v>925.23</v>
      </c>
      <c r="Q255" s="11">
        <v>2.15</v>
      </c>
      <c r="R255" s="11">
        <v>924.15</v>
      </c>
      <c r="S255" s="27">
        <v>923.08</v>
      </c>
      <c r="T255" s="25">
        <v>4.05</v>
      </c>
      <c r="U255" s="138">
        <v>0.04</v>
      </c>
      <c r="V255" s="138">
        <v>4.07</v>
      </c>
      <c r="W255" s="138">
        <v>4.09</v>
      </c>
      <c r="X255" s="4">
        <v>921.98</v>
      </c>
      <c r="Y255" s="4">
        <v>1.1000000000000001</v>
      </c>
      <c r="Z255" s="4">
        <v>921.43</v>
      </c>
      <c r="AA255" s="32">
        <v>920.89</v>
      </c>
    </row>
    <row r="256" spans="1:27" ht="18" customHeight="1">
      <c r="A256" s="31" t="s">
        <v>124</v>
      </c>
      <c r="B256" s="6" t="s">
        <v>15</v>
      </c>
      <c r="C256" s="6" t="s">
        <v>71</v>
      </c>
      <c r="D256" s="6" t="s">
        <v>170</v>
      </c>
      <c r="E256" s="13">
        <v>1</v>
      </c>
      <c r="F256" s="7">
        <v>1</v>
      </c>
      <c r="G256" s="11">
        <v>4</v>
      </c>
      <c r="H256" s="2">
        <v>4</v>
      </c>
      <c r="I256" s="11" t="s">
        <v>177</v>
      </c>
      <c r="J256" s="11">
        <v>1</v>
      </c>
      <c r="K256" s="24">
        <v>2</v>
      </c>
      <c r="L256" s="26">
        <v>3.96</v>
      </c>
      <c r="M256" s="11">
        <v>0</v>
      </c>
      <c r="N256" s="11">
        <v>3.96</v>
      </c>
      <c r="O256" s="11">
        <v>3.96</v>
      </c>
      <c r="P256" s="11">
        <v>922.1</v>
      </c>
      <c r="Q256" s="11">
        <v>0</v>
      </c>
      <c r="R256" s="11">
        <v>922.1</v>
      </c>
      <c r="S256" s="27">
        <v>922.1</v>
      </c>
      <c r="T256" s="25">
        <v>4.57</v>
      </c>
      <c r="U256" s="138">
        <v>0</v>
      </c>
      <c r="V256" s="138">
        <v>4.57</v>
      </c>
      <c r="W256" s="138">
        <v>4.57</v>
      </c>
      <c r="X256" s="4">
        <v>907.94</v>
      </c>
      <c r="Y256" s="4">
        <v>0</v>
      </c>
      <c r="Z256" s="4">
        <v>907.94</v>
      </c>
      <c r="AA256" s="32">
        <v>907.94</v>
      </c>
    </row>
    <row r="257" spans="1:27" ht="18" customHeight="1">
      <c r="A257" s="31" t="s">
        <v>124</v>
      </c>
      <c r="B257" s="6" t="s">
        <v>15</v>
      </c>
      <c r="C257" s="6" t="s">
        <v>72</v>
      </c>
      <c r="D257" s="6" t="s">
        <v>170</v>
      </c>
      <c r="E257" s="13">
        <v>2</v>
      </c>
      <c r="F257" s="7">
        <v>2</v>
      </c>
      <c r="G257" s="11">
        <v>8</v>
      </c>
      <c r="H257" s="2">
        <v>4</v>
      </c>
      <c r="I257" s="11" t="s">
        <v>177</v>
      </c>
      <c r="J257" s="11">
        <v>2</v>
      </c>
      <c r="K257" s="24">
        <v>1</v>
      </c>
      <c r="L257" s="26">
        <v>3.77</v>
      </c>
      <c r="M257" s="11">
        <v>0.28999999999999998</v>
      </c>
      <c r="N257" s="11">
        <v>3.92</v>
      </c>
      <c r="O257" s="11">
        <v>4.0599999999999996</v>
      </c>
      <c r="P257" s="11">
        <v>930.5</v>
      </c>
      <c r="Q257" s="11">
        <v>8.9499999999999993</v>
      </c>
      <c r="R257" s="11">
        <v>926.02</v>
      </c>
      <c r="S257" s="27">
        <v>921.54</v>
      </c>
      <c r="T257" s="25">
        <v>3.81</v>
      </c>
      <c r="U257" s="138">
        <v>0.33</v>
      </c>
      <c r="V257" s="138">
        <v>3.98</v>
      </c>
      <c r="W257" s="138">
        <v>4.1399999999999997</v>
      </c>
      <c r="X257" s="4">
        <v>928.06</v>
      </c>
      <c r="Y257" s="4">
        <v>11.39</v>
      </c>
      <c r="Z257" s="4">
        <v>922.37</v>
      </c>
      <c r="AA257" s="32">
        <v>916.67</v>
      </c>
    </row>
    <row r="258" spans="1:27" ht="18" customHeight="1">
      <c r="A258" s="31" t="s">
        <v>124</v>
      </c>
      <c r="B258" s="6" t="s">
        <v>15</v>
      </c>
      <c r="C258" s="6" t="s">
        <v>73</v>
      </c>
      <c r="D258" s="6" t="s">
        <v>170</v>
      </c>
      <c r="E258" s="13">
        <v>2</v>
      </c>
      <c r="F258" s="7">
        <v>2</v>
      </c>
      <c r="G258" s="11">
        <v>20</v>
      </c>
      <c r="H258" s="2">
        <v>10</v>
      </c>
      <c r="I258" s="11" t="s">
        <v>177</v>
      </c>
      <c r="J258" s="11">
        <v>1</v>
      </c>
      <c r="K258" s="24">
        <v>2</v>
      </c>
      <c r="L258" s="26">
        <v>4.04</v>
      </c>
      <c r="M258" s="11">
        <v>0.12</v>
      </c>
      <c r="N258" s="11">
        <v>4.0999999999999996</v>
      </c>
      <c r="O258" s="11">
        <v>4.16</v>
      </c>
      <c r="P258" s="11">
        <v>922.81</v>
      </c>
      <c r="Q258" s="11">
        <v>2.62</v>
      </c>
      <c r="R258" s="11">
        <v>921.5</v>
      </c>
      <c r="S258" s="27">
        <v>920.19</v>
      </c>
      <c r="T258" s="25">
        <v>4.32</v>
      </c>
      <c r="U258" s="138">
        <v>0</v>
      </c>
      <c r="V258" s="138">
        <v>4.32</v>
      </c>
      <c r="W258" s="138">
        <v>4.32</v>
      </c>
      <c r="X258" s="4">
        <v>915.28</v>
      </c>
      <c r="Y258" s="4">
        <v>0</v>
      </c>
      <c r="Z258" s="4">
        <v>915.28</v>
      </c>
      <c r="AA258" s="32">
        <v>915.28</v>
      </c>
    </row>
    <row r="259" spans="1:27" ht="18" customHeight="1">
      <c r="A259" s="31" t="s">
        <v>124</v>
      </c>
      <c r="B259" s="6" t="s">
        <v>15</v>
      </c>
      <c r="C259" s="6" t="s">
        <v>74</v>
      </c>
      <c r="D259" s="6" t="s">
        <v>170</v>
      </c>
      <c r="E259" s="13">
        <v>3</v>
      </c>
      <c r="F259" s="7">
        <v>3</v>
      </c>
      <c r="G259" s="11">
        <v>20</v>
      </c>
      <c r="H259" s="2">
        <v>6.67</v>
      </c>
      <c r="I259" s="11" t="s">
        <v>177</v>
      </c>
      <c r="J259" s="11">
        <v>3</v>
      </c>
      <c r="K259" s="24">
        <v>8</v>
      </c>
      <c r="L259" s="26">
        <v>3.17</v>
      </c>
      <c r="M259" s="11">
        <v>0.46</v>
      </c>
      <c r="N259" s="11">
        <v>3.47</v>
      </c>
      <c r="O259" s="11">
        <v>3.7</v>
      </c>
      <c r="P259" s="11">
        <v>949.87</v>
      </c>
      <c r="Q259" s="11">
        <v>13.89</v>
      </c>
      <c r="R259" s="11">
        <v>940.92</v>
      </c>
      <c r="S259" s="27">
        <v>933.91</v>
      </c>
      <c r="T259" s="25">
        <v>4.09</v>
      </c>
      <c r="U259" s="138">
        <v>0.22</v>
      </c>
      <c r="V259" s="138">
        <v>4.18</v>
      </c>
      <c r="W259" s="138">
        <v>4.3899999999999997</v>
      </c>
      <c r="X259" s="4">
        <v>921.08</v>
      </c>
      <c r="Y259" s="4">
        <v>7.21</v>
      </c>
      <c r="Z259" s="4">
        <v>917.55</v>
      </c>
      <c r="AA259" s="32">
        <v>911.19</v>
      </c>
    </row>
    <row r="260" spans="1:27" ht="18" customHeight="1">
      <c r="A260" s="31" t="s">
        <v>124</v>
      </c>
      <c r="B260" s="6" t="s">
        <v>16</v>
      </c>
      <c r="C260" s="6" t="s">
        <v>79</v>
      </c>
      <c r="D260" s="6" t="s">
        <v>170</v>
      </c>
      <c r="E260" s="13">
        <v>1</v>
      </c>
      <c r="F260" s="7">
        <v>1</v>
      </c>
      <c r="G260" s="11">
        <v>5</v>
      </c>
      <c r="H260" s="2">
        <v>5</v>
      </c>
      <c r="I260" s="11" t="s">
        <v>177</v>
      </c>
      <c r="J260" s="11">
        <v>1</v>
      </c>
      <c r="K260" s="24">
        <v>0</v>
      </c>
      <c r="L260" s="26">
        <v>4.68</v>
      </c>
      <c r="M260" s="11">
        <v>0</v>
      </c>
      <c r="N260" s="11">
        <v>4.68</v>
      </c>
      <c r="O260" s="11">
        <v>4.68</v>
      </c>
      <c r="P260" s="11">
        <v>902.76</v>
      </c>
      <c r="Q260" s="11">
        <v>0</v>
      </c>
      <c r="R260" s="11">
        <v>902.76</v>
      </c>
      <c r="S260" s="27">
        <v>902.76</v>
      </c>
      <c r="T260" s="25">
        <v>4.68</v>
      </c>
      <c r="U260" s="138">
        <v>0</v>
      </c>
      <c r="V260" s="138">
        <v>4.68</v>
      </c>
      <c r="W260" s="138">
        <v>4.68</v>
      </c>
      <c r="X260" s="4">
        <v>902.76</v>
      </c>
      <c r="Y260" s="4">
        <v>0</v>
      </c>
      <c r="Z260" s="4">
        <v>902.76</v>
      </c>
      <c r="AA260" s="32">
        <v>902.76</v>
      </c>
    </row>
    <row r="261" spans="1:27" ht="18" customHeight="1">
      <c r="A261" s="31" t="s">
        <v>124</v>
      </c>
      <c r="B261" s="6" t="s">
        <v>16</v>
      </c>
      <c r="C261" s="6" t="s">
        <v>75</v>
      </c>
      <c r="D261" s="6" t="s">
        <v>170</v>
      </c>
      <c r="E261" s="13">
        <v>4</v>
      </c>
      <c r="F261" s="7">
        <v>4</v>
      </c>
      <c r="G261" s="11">
        <v>46</v>
      </c>
      <c r="H261" s="2">
        <v>11.5</v>
      </c>
      <c r="I261" s="11" t="s">
        <v>177</v>
      </c>
      <c r="J261" s="11">
        <v>4</v>
      </c>
      <c r="K261" s="24">
        <v>6</v>
      </c>
      <c r="L261" s="26">
        <v>2.25</v>
      </c>
      <c r="M261" s="11">
        <v>0.26</v>
      </c>
      <c r="N261" s="11">
        <v>2.38</v>
      </c>
      <c r="O261" s="11">
        <v>2.5499999999999998</v>
      </c>
      <c r="P261" s="11">
        <v>977.26</v>
      </c>
      <c r="Q261" s="11">
        <v>7.75</v>
      </c>
      <c r="R261" s="11">
        <v>973.62</v>
      </c>
      <c r="S261" s="27">
        <v>968.42</v>
      </c>
      <c r="T261" s="25">
        <v>2.95</v>
      </c>
      <c r="U261" s="138">
        <v>0.05</v>
      </c>
      <c r="V261" s="138">
        <v>3</v>
      </c>
      <c r="W261" s="138">
        <v>3</v>
      </c>
      <c r="X261" s="4">
        <v>955.93</v>
      </c>
      <c r="Y261" s="4">
        <v>1.58</v>
      </c>
      <c r="Z261" s="4">
        <v>954.75</v>
      </c>
      <c r="AA261" s="32">
        <v>954</v>
      </c>
    </row>
    <row r="262" spans="1:27" ht="18" customHeight="1">
      <c r="A262" s="31" t="s">
        <v>124</v>
      </c>
      <c r="B262" s="6" t="s">
        <v>16</v>
      </c>
      <c r="C262" s="6" t="s">
        <v>76</v>
      </c>
      <c r="D262" s="6" t="s">
        <v>170</v>
      </c>
      <c r="E262" s="13">
        <v>2</v>
      </c>
      <c r="F262" s="7">
        <v>2</v>
      </c>
      <c r="G262" s="11">
        <v>13</v>
      </c>
      <c r="H262" s="2">
        <v>6.5</v>
      </c>
      <c r="I262" s="11" t="s">
        <v>177</v>
      </c>
      <c r="J262" s="11">
        <v>2</v>
      </c>
      <c r="K262" s="24">
        <v>2</v>
      </c>
      <c r="L262" s="26">
        <v>2.5099999999999998</v>
      </c>
      <c r="M262" s="11">
        <v>0.3</v>
      </c>
      <c r="N262" s="11">
        <v>2.66</v>
      </c>
      <c r="O262" s="11">
        <v>2.82</v>
      </c>
      <c r="P262" s="11">
        <v>969.34</v>
      </c>
      <c r="Q262" s="11">
        <v>8.81</v>
      </c>
      <c r="R262" s="11">
        <v>964.93</v>
      </c>
      <c r="S262" s="27">
        <v>960.53</v>
      </c>
      <c r="T262" s="25">
        <v>3.12</v>
      </c>
      <c r="U262" s="138">
        <v>0.3</v>
      </c>
      <c r="V262" s="138">
        <v>3.27</v>
      </c>
      <c r="W262" s="138">
        <v>3.42</v>
      </c>
      <c r="X262" s="4">
        <v>950.91</v>
      </c>
      <c r="Y262" s="4">
        <v>9.6199999999999992</v>
      </c>
      <c r="Z262" s="4">
        <v>946.1</v>
      </c>
      <c r="AA262" s="32">
        <v>941.29</v>
      </c>
    </row>
    <row r="263" spans="1:27" ht="18" customHeight="1">
      <c r="A263" s="31" t="s">
        <v>124</v>
      </c>
      <c r="B263" s="6" t="s">
        <v>16</v>
      </c>
      <c r="C263" s="6" t="s">
        <v>77</v>
      </c>
      <c r="D263" s="6" t="s">
        <v>170</v>
      </c>
      <c r="E263" s="13">
        <v>4</v>
      </c>
      <c r="F263" s="7">
        <v>4</v>
      </c>
      <c r="G263" s="11">
        <v>35</v>
      </c>
      <c r="H263" s="2">
        <v>8.75</v>
      </c>
      <c r="I263" s="11" t="s">
        <v>177</v>
      </c>
      <c r="J263" s="11">
        <v>3</v>
      </c>
      <c r="K263" s="24">
        <v>4</v>
      </c>
      <c r="L263" s="26">
        <v>2.3199999999999998</v>
      </c>
      <c r="M263" s="11">
        <v>0.28999999999999998</v>
      </c>
      <c r="N263" s="11">
        <v>2.4500000000000002</v>
      </c>
      <c r="O263" s="11">
        <v>2.78</v>
      </c>
      <c r="P263" s="11">
        <v>975.24</v>
      </c>
      <c r="Q263" s="11">
        <v>8.48</v>
      </c>
      <c r="R263" s="11">
        <v>971.63</v>
      </c>
      <c r="S263" s="27">
        <v>961.54</v>
      </c>
      <c r="T263" s="25">
        <v>2.52</v>
      </c>
      <c r="U263" s="138">
        <v>0.49</v>
      </c>
      <c r="V263" s="138">
        <v>2.76</v>
      </c>
      <c r="W263" s="138">
        <v>3.2</v>
      </c>
      <c r="X263" s="4">
        <v>968.51</v>
      </c>
      <c r="Y263" s="4">
        <v>15.49</v>
      </c>
      <c r="Z263" s="4">
        <v>961.07</v>
      </c>
      <c r="AA263" s="32">
        <v>947.15</v>
      </c>
    </row>
    <row r="264" spans="1:27" ht="18" customHeight="1">
      <c r="A264" s="31" t="s">
        <v>124</v>
      </c>
      <c r="B264" s="6" t="s">
        <v>16</v>
      </c>
      <c r="C264" s="6" t="s">
        <v>78</v>
      </c>
      <c r="D264" s="6" t="s">
        <v>170</v>
      </c>
      <c r="E264" s="13">
        <v>2</v>
      </c>
      <c r="F264" s="7">
        <v>2</v>
      </c>
      <c r="G264" s="11">
        <v>12</v>
      </c>
      <c r="H264" s="2">
        <v>6</v>
      </c>
      <c r="I264" s="11" t="s">
        <v>177</v>
      </c>
      <c r="J264" s="11">
        <v>2</v>
      </c>
      <c r="K264" s="24">
        <v>1</v>
      </c>
      <c r="L264" s="26">
        <v>3.35</v>
      </c>
      <c r="M264" s="11">
        <v>0.56000000000000005</v>
      </c>
      <c r="N264" s="11">
        <v>3.63</v>
      </c>
      <c r="O264" s="11">
        <v>3.91</v>
      </c>
      <c r="P264" s="11">
        <v>944.59</v>
      </c>
      <c r="Q264" s="11">
        <v>16.73</v>
      </c>
      <c r="R264" s="11">
        <v>936.22</v>
      </c>
      <c r="S264" s="27">
        <v>927.86</v>
      </c>
      <c r="T264" s="25">
        <v>3.92</v>
      </c>
      <c r="U264" s="138">
        <v>0.02</v>
      </c>
      <c r="V264" s="138">
        <v>3.93</v>
      </c>
      <c r="W264" s="138">
        <v>3.94</v>
      </c>
      <c r="X264" s="4">
        <v>927.37</v>
      </c>
      <c r="Y264" s="4">
        <v>0.49</v>
      </c>
      <c r="Z264" s="4">
        <v>927.13</v>
      </c>
      <c r="AA264" s="32">
        <v>926.89</v>
      </c>
    </row>
    <row r="265" spans="1:27" ht="18" customHeight="1">
      <c r="A265" s="31" t="s">
        <v>124</v>
      </c>
      <c r="B265" s="6" t="s">
        <v>11</v>
      </c>
      <c r="C265" s="6" t="s">
        <v>64</v>
      </c>
      <c r="D265" s="6" t="s">
        <v>171</v>
      </c>
      <c r="E265" s="13">
        <v>4</v>
      </c>
      <c r="F265" s="7">
        <v>4</v>
      </c>
      <c r="G265" s="11">
        <v>52</v>
      </c>
      <c r="H265" s="2">
        <v>13</v>
      </c>
      <c r="I265" s="11">
        <v>12</v>
      </c>
      <c r="J265" s="11">
        <v>4</v>
      </c>
      <c r="K265" s="24">
        <v>4</v>
      </c>
      <c r="L265" s="26">
        <v>1.6</v>
      </c>
      <c r="M265" s="11">
        <v>0.1</v>
      </c>
      <c r="N265" s="11">
        <v>1.66</v>
      </c>
      <c r="O265" s="11">
        <v>1.76</v>
      </c>
      <c r="P265" s="11">
        <v>996.86</v>
      </c>
      <c r="Q265" s="11">
        <v>3.03</v>
      </c>
      <c r="R265" s="11">
        <v>995.16</v>
      </c>
      <c r="S265" s="27">
        <v>992.25</v>
      </c>
      <c r="T265" s="25">
        <v>1.79</v>
      </c>
      <c r="U265" s="138">
        <v>0.03</v>
      </c>
      <c r="V265" s="138">
        <v>1.81</v>
      </c>
      <c r="W265" s="138">
        <v>1.84</v>
      </c>
      <c r="X265" s="4">
        <v>991.17</v>
      </c>
      <c r="Y265" s="4">
        <v>1.02</v>
      </c>
      <c r="Z265" s="4">
        <v>990.31</v>
      </c>
      <c r="AA265" s="32">
        <v>989.9</v>
      </c>
    </row>
    <row r="266" spans="1:27" ht="18" customHeight="1">
      <c r="A266" s="31" t="s">
        <v>124</v>
      </c>
      <c r="B266" s="6" t="s">
        <v>3</v>
      </c>
      <c r="C266" s="6" t="s">
        <v>21</v>
      </c>
      <c r="D266" s="6" t="s">
        <v>172</v>
      </c>
      <c r="E266" s="13">
        <v>7</v>
      </c>
      <c r="F266" s="7">
        <v>7</v>
      </c>
      <c r="G266" s="11">
        <v>72</v>
      </c>
      <c r="H266" s="2">
        <v>10.29</v>
      </c>
      <c r="I266" s="11" t="s">
        <v>177</v>
      </c>
      <c r="J266" s="11">
        <v>7</v>
      </c>
      <c r="K266" s="24">
        <v>13</v>
      </c>
      <c r="L266" s="26">
        <v>1.74</v>
      </c>
      <c r="M266" s="11">
        <v>0.09</v>
      </c>
      <c r="N266" s="11">
        <v>1.77</v>
      </c>
      <c r="O266" s="11">
        <v>1.91</v>
      </c>
      <c r="P266" s="11">
        <v>992.66</v>
      </c>
      <c r="Q266" s="11">
        <v>2.81</v>
      </c>
      <c r="R266" s="11">
        <v>991.64</v>
      </c>
      <c r="S266" s="27">
        <v>987.18</v>
      </c>
      <c r="T266" s="25">
        <v>1.95</v>
      </c>
      <c r="U266" s="138">
        <v>0.18</v>
      </c>
      <c r="V266" s="138">
        <v>2.0499999999999998</v>
      </c>
      <c r="W266" s="138">
        <v>2.17</v>
      </c>
      <c r="X266" s="4">
        <v>986.16</v>
      </c>
      <c r="Y266" s="4">
        <v>5.35</v>
      </c>
      <c r="Z266" s="4">
        <v>983.24</v>
      </c>
      <c r="AA266" s="32">
        <v>979.29</v>
      </c>
    </row>
    <row r="267" spans="1:27" ht="18" customHeight="1">
      <c r="A267" s="31" t="s">
        <v>124</v>
      </c>
      <c r="B267" s="6" t="s">
        <v>3</v>
      </c>
      <c r="C267" s="6" t="s">
        <v>23</v>
      </c>
      <c r="D267" s="6" t="s">
        <v>172</v>
      </c>
      <c r="E267" s="13">
        <v>2</v>
      </c>
      <c r="F267" s="7">
        <v>2</v>
      </c>
      <c r="G267" s="11">
        <v>13</v>
      </c>
      <c r="H267" s="2">
        <v>6.5</v>
      </c>
      <c r="I267" s="11" t="s">
        <v>177</v>
      </c>
      <c r="J267" s="11">
        <v>2</v>
      </c>
      <c r="K267" s="24">
        <v>6</v>
      </c>
      <c r="L267" s="26">
        <v>2.34</v>
      </c>
      <c r="M267" s="11">
        <v>0.36</v>
      </c>
      <c r="N267" s="11">
        <v>2.5099999999999998</v>
      </c>
      <c r="O267" s="11">
        <v>2.69</v>
      </c>
      <c r="P267" s="11">
        <v>974.28</v>
      </c>
      <c r="Q267" s="11">
        <v>10.93</v>
      </c>
      <c r="R267" s="11">
        <v>968.81</v>
      </c>
      <c r="S267" s="27">
        <v>963.35</v>
      </c>
      <c r="T267" s="25">
        <v>3.77</v>
      </c>
      <c r="U267" s="138">
        <v>0.82</v>
      </c>
      <c r="V267" s="138">
        <v>4.18</v>
      </c>
      <c r="W267" s="138">
        <v>4.58</v>
      </c>
      <c r="X267" s="4">
        <v>931</v>
      </c>
      <c r="Y267" s="4">
        <v>23.52</v>
      </c>
      <c r="Z267" s="4">
        <v>919.24</v>
      </c>
      <c r="AA267" s="32">
        <v>907.48</v>
      </c>
    </row>
    <row r="268" spans="1:27" ht="18" customHeight="1">
      <c r="A268" s="31" t="s">
        <v>124</v>
      </c>
      <c r="B268" s="6" t="s">
        <v>3</v>
      </c>
      <c r="C268" s="6" t="s">
        <v>24</v>
      </c>
      <c r="D268" s="6" t="s">
        <v>172</v>
      </c>
      <c r="E268" s="13">
        <v>3</v>
      </c>
      <c r="F268" s="7">
        <v>3</v>
      </c>
      <c r="G268" s="11">
        <v>21</v>
      </c>
      <c r="H268" s="2">
        <v>7</v>
      </c>
      <c r="I268" s="11" t="s">
        <v>177</v>
      </c>
      <c r="J268" s="11">
        <v>3</v>
      </c>
      <c r="K268" s="24">
        <v>3</v>
      </c>
      <c r="L268" s="26">
        <v>2.0099999999999998</v>
      </c>
      <c r="M268" s="11">
        <v>0.14000000000000001</v>
      </c>
      <c r="N268" s="11">
        <v>2.06</v>
      </c>
      <c r="O268" s="11">
        <v>2.21</v>
      </c>
      <c r="P268" s="11">
        <v>984.76</v>
      </c>
      <c r="Q268" s="11">
        <v>4.1900000000000004</v>
      </c>
      <c r="R268" s="11">
        <v>983.1</v>
      </c>
      <c r="S268" s="27">
        <v>978.84</v>
      </c>
      <c r="T268" s="25">
        <v>2.42</v>
      </c>
      <c r="U268" s="138">
        <v>0.41</v>
      </c>
      <c r="V268" s="138">
        <v>2.68</v>
      </c>
      <c r="W268" s="138">
        <v>2.9</v>
      </c>
      <c r="X268" s="4">
        <v>972.18</v>
      </c>
      <c r="Y268" s="4">
        <v>12.7</v>
      </c>
      <c r="Z268" s="4">
        <v>964.23</v>
      </c>
      <c r="AA268" s="32">
        <v>956.98</v>
      </c>
    </row>
    <row r="269" spans="1:27" ht="18" customHeight="1">
      <c r="A269" s="31" t="s">
        <v>124</v>
      </c>
      <c r="B269" s="6" t="s">
        <v>4</v>
      </c>
      <c r="C269" s="6" t="s">
        <v>219</v>
      </c>
      <c r="D269" s="6" t="s">
        <v>172</v>
      </c>
      <c r="E269" s="13">
        <v>3</v>
      </c>
      <c r="F269" s="7">
        <v>3</v>
      </c>
      <c r="G269" s="11">
        <v>28</v>
      </c>
      <c r="H269" s="2">
        <v>9.33</v>
      </c>
      <c r="I269" s="11" t="s">
        <v>177</v>
      </c>
      <c r="J269" s="11">
        <v>3</v>
      </c>
      <c r="K269" s="24">
        <v>2</v>
      </c>
      <c r="L269" s="26">
        <v>2.14</v>
      </c>
      <c r="M269" s="11">
        <v>0.32</v>
      </c>
      <c r="N269" s="11">
        <v>2.36</v>
      </c>
      <c r="O269" s="11">
        <v>2.4300000000000002</v>
      </c>
      <c r="P269" s="11">
        <v>980.51</v>
      </c>
      <c r="Q269" s="11">
        <v>9.7200000000000006</v>
      </c>
      <c r="R269" s="11">
        <v>973.78</v>
      </c>
      <c r="S269" s="27">
        <v>971.39</v>
      </c>
      <c r="T269" s="25">
        <v>2.4500000000000002</v>
      </c>
      <c r="U269" s="138">
        <v>0.01</v>
      </c>
      <c r="V269" s="138">
        <v>2.4500000000000002</v>
      </c>
      <c r="W269" s="138">
        <v>2.46</v>
      </c>
      <c r="X269" s="4">
        <v>971.14</v>
      </c>
      <c r="Y269" s="4">
        <v>0.28999999999999998</v>
      </c>
      <c r="Z269" s="4">
        <v>971.01</v>
      </c>
      <c r="AA269" s="32">
        <v>970.73</v>
      </c>
    </row>
    <row r="270" spans="1:27" ht="18" customHeight="1" thickBot="1">
      <c r="A270" s="31" t="s">
        <v>124</v>
      </c>
      <c r="B270" s="6" t="s">
        <v>4</v>
      </c>
      <c r="C270" s="110" t="s">
        <v>259</v>
      </c>
      <c r="D270" s="6" t="s">
        <v>172</v>
      </c>
      <c r="E270" s="13">
        <v>2</v>
      </c>
      <c r="F270" s="7">
        <v>2</v>
      </c>
      <c r="G270" s="11">
        <v>10</v>
      </c>
      <c r="H270" s="2">
        <v>5</v>
      </c>
      <c r="I270" s="11" t="s">
        <v>177</v>
      </c>
      <c r="J270" s="11">
        <v>2</v>
      </c>
      <c r="K270" s="24">
        <v>2</v>
      </c>
      <c r="L270" s="26">
        <v>1.98</v>
      </c>
      <c r="M270" s="11">
        <v>0.42</v>
      </c>
      <c r="N270" s="11">
        <v>2.19</v>
      </c>
      <c r="O270" s="11">
        <v>2.41</v>
      </c>
      <c r="P270" s="11">
        <v>985.03</v>
      </c>
      <c r="Q270" s="11">
        <v>12.92</v>
      </c>
      <c r="R270" s="11">
        <v>978.57</v>
      </c>
      <c r="S270" s="27">
        <v>972.11</v>
      </c>
      <c r="T270" s="25">
        <v>2.5099999999999998</v>
      </c>
      <c r="U270" s="138">
        <v>0.11</v>
      </c>
      <c r="V270" s="138">
        <v>2.57</v>
      </c>
      <c r="W270" s="138">
        <v>2.62</v>
      </c>
      <c r="X270" s="4">
        <v>968.85</v>
      </c>
      <c r="Y270" s="4">
        <v>3.26</v>
      </c>
      <c r="Z270" s="4">
        <v>967.22</v>
      </c>
      <c r="AA270" s="32">
        <v>965.6</v>
      </c>
    </row>
    <row r="271" spans="1:27" ht="18" customHeight="1">
      <c r="A271" s="31" t="s">
        <v>124</v>
      </c>
      <c r="B271" s="85" t="s">
        <v>4</v>
      </c>
      <c r="C271" s="105" t="s">
        <v>255</v>
      </c>
      <c r="D271" s="86" t="s">
        <v>172</v>
      </c>
      <c r="E271" s="13">
        <v>3</v>
      </c>
      <c r="F271" s="7">
        <v>3</v>
      </c>
      <c r="G271" s="11">
        <v>15</v>
      </c>
      <c r="H271" s="2">
        <v>5</v>
      </c>
      <c r="I271" s="11" t="s">
        <v>177</v>
      </c>
      <c r="J271" s="11">
        <v>3</v>
      </c>
      <c r="K271" s="24">
        <v>3</v>
      </c>
      <c r="L271" s="26">
        <v>2.12</v>
      </c>
      <c r="M271" s="11">
        <v>0.22</v>
      </c>
      <c r="N271" s="11">
        <v>2.25</v>
      </c>
      <c r="O271" s="11">
        <v>2.39</v>
      </c>
      <c r="P271" s="11">
        <v>980.78</v>
      </c>
      <c r="Q271" s="11">
        <v>6.59</v>
      </c>
      <c r="R271" s="11">
        <v>976.8</v>
      </c>
      <c r="S271" s="27">
        <v>972.61</v>
      </c>
      <c r="T271" s="25">
        <v>2.62</v>
      </c>
      <c r="U271" s="138">
        <v>0.17</v>
      </c>
      <c r="V271" s="138">
        <v>2.74</v>
      </c>
      <c r="W271" s="138">
        <v>2.79</v>
      </c>
      <c r="X271" s="4">
        <v>965.88</v>
      </c>
      <c r="Y271" s="4">
        <v>4.8499999999999996</v>
      </c>
      <c r="Z271" s="4">
        <v>962.52</v>
      </c>
      <c r="AA271" s="32">
        <v>961.34</v>
      </c>
    </row>
    <row r="272" spans="1:27" ht="18" customHeight="1">
      <c r="A272" s="31" t="s">
        <v>124</v>
      </c>
      <c r="B272" s="85" t="s">
        <v>4</v>
      </c>
      <c r="C272" s="106" t="s">
        <v>257</v>
      </c>
      <c r="D272" s="86" t="s">
        <v>172</v>
      </c>
      <c r="E272" s="13">
        <v>3</v>
      </c>
      <c r="F272" s="7">
        <v>2</v>
      </c>
      <c r="G272" s="11">
        <v>6</v>
      </c>
      <c r="H272" s="2">
        <v>3</v>
      </c>
      <c r="I272" s="11" t="s">
        <v>177</v>
      </c>
      <c r="J272" s="11">
        <v>2</v>
      </c>
      <c r="K272" s="24">
        <v>0</v>
      </c>
      <c r="L272" s="26">
        <v>3.33</v>
      </c>
      <c r="M272" s="11">
        <v>0.14000000000000001</v>
      </c>
      <c r="N272" s="11">
        <v>3.4</v>
      </c>
      <c r="O272" s="11">
        <v>3.47</v>
      </c>
      <c r="P272" s="11">
        <v>944.44</v>
      </c>
      <c r="Q272" s="11">
        <v>4.82</v>
      </c>
      <c r="R272" s="11">
        <v>942.03</v>
      </c>
      <c r="S272" s="27">
        <v>939.62</v>
      </c>
      <c r="T272" s="25">
        <v>3.33</v>
      </c>
      <c r="U272" s="138">
        <v>0.14000000000000001</v>
      </c>
      <c r="V272" s="138">
        <v>3.4</v>
      </c>
      <c r="W272" s="138">
        <v>3.47</v>
      </c>
      <c r="X272" s="4">
        <v>944.44</v>
      </c>
      <c r="Y272" s="4">
        <v>4.82</v>
      </c>
      <c r="Z272" s="4">
        <v>942.03</v>
      </c>
      <c r="AA272" s="32">
        <v>939.62</v>
      </c>
    </row>
    <row r="273" spans="1:27" ht="18" customHeight="1" thickBot="1">
      <c r="A273" s="31" t="s">
        <v>124</v>
      </c>
      <c r="B273" s="85" t="s">
        <v>4</v>
      </c>
      <c r="C273" s="107" t="s">
        <v>258</v>
      </c>
      <c r="D273" s="86" t="s">
        <v>172</v>
      </c>
      <c r="E273" s="13">
        <v>0</v>
      </c>
      <c r="F273" s="7">
        <v>1</v>
      </c>
      <c r="G273" s="11">
        <v>3</v>
      </c>
      <c r="H273" s="2">
        <v>3</v>
      </c>
      <c r="I273" s="11" t="s">
        <v>177</v>
      </c>
      <c r="J273" s="11">
        <v>1</v>
      </c>
      <c r="K273" s="24">
        <v>0</v>
      </c>
      <c r="L273" s="26">
        <v>4.1399999999999997</v>
      </c>
      <c r="M273" s="11">
        <v>0</v>
      </c>
      <c r="N273" s="11">
        <v>4.1399999999999997</v>
      </c>
      <c r="O273" s="11">
        <v>4.1399999999999997</v>
      </c>
      <c r="P273" s="11">
        <v>919.11</v>
      </c>
      <c r="Q273" s="11">
        <v>0</v>
      </c>
      <c r="R273" s="11">
        <v>919.11</v>
      </c>
      <c r="S273" s="27">
        <v>919.11</v>
      </c>
      <c r="T273" s="25">
        <v>4.1399999999999997</v>
      </c>
      <c r="U273" s="138">
        <v>0</v>
      </c>
      <c r="V273" s="138">
        <v>4.1399999999999997</v>
      </c>
      <c r="W273" s="138">
        <v>4.1399999999999997</v>
      </c>
      <c r="X273" s="4">
        <v>919.11</v>
      </c>
      <c r="Y273" s="4">
        <v>0</v>
      </c>
      <c r="Z273" s="4">
        <v>919.11</v>
      </c>
      <c r="AA273" s="32">
        <v>919.11</v>
      </c>
    </row>
    <row r="274" spans="1:27" ht="18" customHeight="1">
      <c r="A274" s="31" t="s">
        <v>124</v>
      </c>
      <c r="B274" s="6" t="s">
        <v>5</v>
      </c>
      <c r="C274" s="42" t="s">
        <v>31</v>
      </c>
      <c r="D274" s="6" t="s">
        <v>172</v>
      </c>
      <c r="E274" s="13">
        <v>2</v>
      </c>
      <c r="F274" s="7">
        <v>2</v>
      </c>
      <c r="G274" s="11">
        <v>19</v>
      </c>
      <c r="H274" s="2">
        <v>9.5</v>
      </c>
      <c r="I274" s="11" t="s">
        <v>177</v>
      </c>
      <c r="J274" s="11">
        <v>2</v>
      </c>
      <c r="K274" s="24">
        <v>2</v>
      </c>
      <c r="L274" s="26">
        <v>2.02</v>
      </c>
      <c r="M274" s="11">
        <v>7.0000000000000007E-2</v>
      </c>
      <c r="N274" s="11">
        <v>2.06</v>
      </c>
      <c r="O274" s="11">
        <v>2.09</v>
      </c>
      <c r="P274" s="11">
        <v>984.03</v>
      </c>
      <c r="Q274" s="11">
        <v>2.2599999999999998</v>
      </c>
      <c r="R274" s="11">
        <v>982.9</v>
      </c>
      <c r="S274" s="27">
        <v>981.77</v>
      </c>
      <c r="T274" s="25">
        <v>2.29</v>
      </c>
      <c r="U274" s="138">
        <v>0.2</v>
      </c>
      <c r="V274" s="138">
        <v>2.39</v>
      </c>
      <c r="W274" s="138">
        <v>2.4900000000000002</v>
      </c>
      <c r="X274" s="4">
        <v>976.08</v>
      </c>
      <c r="Y274" s="4">
        <v>5.69</v>
      </c>
      <c r="Z274" s="4">
        <v>973.24</v>
      </c>
      <c r="AA274" s="32">
        <v>970.39</v>
      </c>
    </row>
    <row r="275" spans="1:27" ht="18" customHeight="1">
      <c r="A275" s="31" t="s">
        <v>124</v>
      </c>
      <c r="B275" s="6" t="s">
        <v>5</v>
      </c>
      <c r="C275" s="6" t="s">
        <v>32</v>
      </c>
      <c r="D275" s="6" t="s">
        <v>172</v>
      </c>
      <c r="E275" s="13">
        <v>2</v>
      </c>
      <c r="F275" s="7">
        <v>2</v>
      </c>
      <c r="G275" s="11">
        <v>10</v>
      </c>
      <c r="H275" s="2">
        <v>5</v>
      </c>
      <c r="I275" s="11" t="s">
        <v>177</v>
      </c>
      <c r="J275" s="11">
        <v>2</v>
      </c>
      <c r="K275" s="24">
        <v>3</v>
      </c>
      <c r="L275" s="26">
        <v>2.58</v>
      </c>
      <c r="M275" s="11">
        <v>0.5</v>
      </c>
      <c r="N275" s="11">
        <v>2.83</v>
      </c>
      <c r="O275" s="11">
        <v>3.08</v>
      </c>
      <c r="P275" s="11">
        <v>966.96</v>
      </c>
      <c r="Q275" s="11">
        <v>15.29</v>
      </c>
      <c r="R275" s="11">
        <v>959.32</v>
      </c>
      <c r="S275" s="27">
        <v>951.67</v>
      </c>
      <c r="T275" s="25">
        <v>3.45</v>
      </c>
      <c r="U275" s="138">
        <v>0.04</v>
      </c>
      <c r="V275" s="138">
        <v>3.47</v>
      </c>
      <c r="W275" s="138">
        <v>3.49</v>
      </c>
      <c r="X275" s="4">
        <v>940.93</v>
      </c>
      <c r="Y275" s="4">
        <v>1.93</v>
      </c>
      <c r="Z275" s="4">
        <v>939.97</v>
      </c>
      <c r="AA275" s="32">
        <v>939</v>
      </c>
    </row>
    <row r="276" spans="1:27" ht="18" customHeight="1">
      <c r="A276" s="31" t="s">
        <v>124</v>
      </c>
      <c r="B276" s="6" t="s">
        <v>5</v>
      </c>
      <c r="C276" s="6" t="s">
        <v>33</v>
      </c>
      <c r="D276" s="6" t="s">
        <v>172</v>
      </c>
      <c r="E276" s="13">
        <v>2</v>
      </c>
      <c r="F276" s="7">
        <v>2</v>
      </c>
      <c r="G276" s="11">
        <v>9</v>
      </c>
      <c r="H276" s="2">
        <v>4.5</v>
      </c>
      <c r="I276" s="11" t="s">
        <v>177</v>
      </c>
      <c r="J276" s="11">
        <v>2</v>
      </c>
      <c r="K276" s="24">
        <v>4</v>
      </c>
      <c r="L276" s="26">
        <v>2.0499999999999998</v>
      </c>
      <c r="M276" s="11">
        <v>0.17</v>
      </c>
      <c r="N276" s="11">
        <v>2.13</v>
      </c>
      <c r="O276" s="11">
        <v>2.21</v>
      </c>
      <c r="P276" s="11">
        <v>983.41</v>
      </c>
      <c r="Q276" s="11">
        <v>4.75</v>
      </c>
      <c r="R276" s="11">
        <v>981.03</v>
      </c>
      <c r="S276" s="27">
        <v>978.66</v>
      </c>
      <c r="T276" s="25">
        <v>3.17</v>
      </c>
      <c r="U276" s="138">
        <v>0.21</v>
      </c>
      <c r="V276" s="138">
        <v>3.28</v>
      </c>
      <c r="W276" s="138">
        <v>3.38</v>
      </c>
      <c r="X276" s="4">
        <v>947.39</v>
      </c>
      <c r="Y276" s="4">
        <v>7.86</v>
      </c>
      <c r="Z276" s="4">
        <v>943.45</v>
      </c>
      <c r="AA276" s="32">
        <v>939.52</v>
      </c>
    </row>
    <row r="277" spans="1:27" ht="18" customHeight="1">
      <c r="A277" s="31" t="s">
        <v>124</v>
      </c>
      <c r="B277" s="6" t="s">
        <v>6</v>
      </c>
      <c r="C277" s="6" t="s">
        <v>35</v>
      </c>
      <c r="D277" s="6" t="s">
        <v>172</v>
      </c>
      <c r="E277" s="13">
        <v>3</v>
      </c>
      <c r="F277" s="7">
        <v>3</v>
      </c>
      <c r="G277" s="11">
        <v>30</v>
      </c>
      <c r="H277" s="2">
        <v>10</v>
      </c>
      <c r="I277" s="11" t="s">
        <v>177</v>
      </c>
      <c r="J277" s="11">
        <v>3</v>
      </c>
      <c r="K277" s="24">
        <v>5</v>
      </c>
      <c r="L277" s="26">
        <v>2.27</v>
      </c>
      <c r="M277" s="11">
        <v>0.4</v>
      </c>
      <c r="N277" s="11">
        <v>2.5499999999999998</v>
      </c>
      <c r="O277" s="11">
        <v>2.5499999999999998</v>
      </c>
      <c r="P277" s="11">
        <v>975.8</v>
      </c>
      <c r="Q277" s="11">
        <v>11.46</v>
      </c>
      <c r="R277" s="11">
        <v>967.69</v>
      </c>
      <c r="S277" s="27">
        <v>967.66</v>
      </c>
      <c r="T277" s="25">
        <v>2.83</v>
      </c>
      <c r="U277" s="138">
        <v>0.2</v>
      </c>
      <c r="V277" s="138">
        <v>2.97</v>
      </c>
      <c r="W277" s="138">
        <v>3</v>
      </c>
      <c r="X277" s="4">
        <v>959.45</v>
      </c>
      <c r="Y277" s="4">
        <v>5.81</v>
      </c>
      <c r="Z277" s="4">
        <v>955.35</v>
      </c>
      <c r="AA277" s="32">
        <v>955</v>
      </c>
    </row>
    <row r="278" spans="1:27" ht="18" customHeight="1">
      <c r="A278" s="31" t="s">
        <v>124</v>
      </c>
      <c r="B278" s="6" t="s">
        <v>6</v>
      </c>
      <c r="C278" s="6" t="s">
        <v>158</v>
      </c>
      <c r="D278" s="6" t="s">
        <v>172</v>
      </c>
      <c r="E278" s="13">
        <v>2</v>
      </c>
      <c r="F278" s="7">
        <v>2</v>
      </c>
      <c r="G278" s="11">
        <v>33</v>
      </c>
      <c r="H278" s="2">
        <v>16.5</v>
      </c>
      <c r="I278" s="11" t="s">
        <v>177</v>
      </c>
      <c r="J278" s="11">
        <v>1</v>
      </c>
      <c r="K278" s="24">
        <v>2</v>
      </c>
      <c r="L278" s="26">
        <v>1.96</v>
      </c>
      <c r="M278" s="11">
        <v>0.03</v>
      </c>
      <c r="N278" s="11">
        <v>1.98</v>
      </c>
      <c r="O278" s="11">
        <v>1.99</v>
      </c>
      <c r="P278" s="11">
        <v>985.87</v>
      </c>
      <c r="Q278" s="11">
        <v>0.61</v>
      </c>
      <c r="R278" s="11">
        <v>985.57</v>
      </c>
      <c r="S278" s="27">
        <v>985.26</v>
      </c>
      <c r="T278" s="25">
        <v>1.99</v>
      </c>
      <c r="U278" s="138">
        <v>0</v>
      </c>
      <c r="V278" s="138">
        <v>1.99</v>
      </c>
      <c r="W278" s="138">
        <v>1.99</v>
      </c>
      <c r="X278" s="4">
        <v>985.26</v>
      </c>
      <c r="Y278" s="4">
        <v>0</v>
      </c>
      <c r="Z278" s="4">
        <v>985.26</v>
      </c>
      <c r="AA278" s="32">
        <v>985.26</v>
      </c>
    </row>
    <row r="279" spans="1:27" ht="18" customHeight="1">
      <c r="A279" s="31" t="s">
        <v>124</v>
      </c>
      <c r="B279" s="6" t="s">
        <v>6</v>
      </c>
      <c r="C279" s="6" t="s">
        <v>41</v>
      </c>
      <c r="D279" s="6" t="s">
        <v>172</v>
      </c>
      <c r="E279" s="13">
        <v>2</v>
      </c>
      <c r="F279" s="7">
        <v>2</v>
      </c>
      <c r="G279" s="11">
        <v>32</v>
      </c>
      <c r="H279" s="2">
        <v>16</v>
      </c>
      <c r="I279" s="11" t="s">
        <v>177</v>
      </c>
      <c r="J279" s="11">
        <v>2</v>
      </c>
      <c r="K279" s="24">
        <v>1</v>
      </c>
      <c r="L279" s="26">
        <v>2.3199999999999998</v>
      </c>
      <c r="M279" s="11">
        <v>0.44</v>
      </c>
      <c r="N279" s="11">
        <v>2.54</v>
      </c>
      <c r="O279" s="11">
        <v>2.76</v>
      </c>
      <c r="P279" s="11">
        <v>975.06</v>
      </c>
      <c r="Q279" s="11">
        <v>13.8</v>
      </c>
      <c r="R279" s="11">
        <v>968.16</v>
      </c>
      <c r="S279" s="27">
        <v>961.26</v>
      </c>
      <c r="T279" s="25">
        <v>2.46</v>
      </c>
      <c r="U279" s="138">
        <v>0.59</v>
      </c>
      <c r="V279" s="138">
        <v>2.75</v>
      </c>
      <c r="W279" s="138">
        <v>3.04</v>
      </c>
      <c r="X279" s="4">
        <v>970.79</v>
      </c>
      <c r="Y279" s="4">
        <v>18.07</v>
      </c>
      <c r="Z279" s="4">
        <v>961.75</v>
      </c>
      <c r="AA279" s="32">
        <v>952.72</v>
      </c>
    </row>
    <row r="280" spans="1:27" ht="18" customHeight="1">
      <c r="A280" s="31" t="s">
        <v>124</v>
      </c>
      <c r="B280" s="6" t="s">
        <v>9</v>
      </c>
      <c r="C280" s="6" t="s">
        <v>60</v>
      </c>
      <c r="D280" s="6" t="s">
        <v>172</v>
      </c>
      <c r="E280" s="13">
        <v>2</v>
      </c>
      <c r="F280" s="7">
        <v>2</v>
      </c>
      <c r="G280" s="11">
        <v>11</v>
      </c>
      <c r="H280" s="2">
        <v>5.5</v>
      </c>
      <c r="I280" s="11" t="s">
        <v>177</v>
      </c>
      <c r="J280" s="11">
        <v>1</v>
      </c>
      <c r="K280" s="24">
        <v>3</v>
      </c>
      <c r="L280" s="26">
        <v>2.5</v>
      </c>
      <c r="M280" s="11">
        <v>0.18</v>
      </c>
      <c r="N280" s="11">
        <v>2.58</v>
      </c>
      <c r="O280" s="11">
        <v>2.67</v>
      </c>
      <c r="P280" s="11">
        <v>969.82</v>
      </c>
      <c r="Q280" s="11">
        <v>4.92</v>
      </c>
      <c r="R280" s="11">
        <v>967.36</v>
      </c>
      <c r="S280" s="27">
        <v>964.91</v>
      </c>
      <c r="T280" s="25">
        <v>4.41</v>
      </c>
      <c r="U280" s="138">
        <v>0</v>
      </c>
      <c r="V280" s="138">
        <v>4.41</v>
      </c>
      <c r="W280" s="138">
        <v>4.41</v>
      </c>
      <c r="X280" s="4">
        <v>911</v>
      </c>
      <c r="Y280" s="4">
        <v>0</v>
      </c>
      <c r="Z280" s="4">
        <v>911</v>
      </c>
      <c r="AA280" s="32">
        <v>911</v>
      </c>
    </row>
    <row r="281" spans="1:27" ht="18" customHeight="1">
      <c r="A281" s="31" t="s">
        <v>124</v>
      </c>
      <c r="B281" s="6" t="s">
        <v>9</v>
      </c>
      <c r="C281" s="6" t="s">
        <v>61</v>
      </c>
      <c r="D281" s="6" t="s">
        <v>172</v>
      </c>
      <c r="E281" s="13">
        <v>3</v>
      </c>
      <c r="F281" s="7">
        <v>3</v>
      </c>
      <c r="G281" s="11">
        <v>19</v>
      </c>
      <c r="H281" s="2">
        <v>6.33</v>
      </c>
      <c r="I281" s="11" t="s">
        <v>177</v>
      </c>
      <c r="J281" s="11">
        <v>3</v>
      </c>
      <c r="K281" s="24">
        <v>1</v>
      </c>
      <c r="L281" s="26">
        <v>2.12</v>
      </c>
      <c r="M281" s="11">
        <v>0.16</v>
      </c>
      <c r="N281" s="11">
        <v>2.23</v>
      </c>
      <c r="O281" s="11">
        <v>2.2599999999999998</v>
      </c>
      <c r="P281" s="11">
        <v>981.16</v>
      </c>
      <c r="Q281" s="11">
        <v>4.82</v>
      </c>
      <c r="R281" s="11">
        <v>977.82</v>
      </c>
      <c r="S281" s="27">
        <v>976.69</v>
      </c>
      <c r="T281" s="25">
        <v>2.2400000000000002</v>
      </c>
      <c r="U281" s="138">
        <v>0.3</v>
      </c>
      <c r="V281" s="138">
        <v>2.41</v>
      </c>
      <c r="W281" s="138">
        <v>2.62</v>
      </c>
      <c r="X281" s="4">
        <v>977.5</v>
      </c>
      <c r="Y281" s="4">
        <v>9.11</v>
      </c>
      <c r="Z281" s="4">
        <v>972.32</v>
      </c>
      <c r="AA281" s="32">
        <v>965.69</v>
      </c>
    </row>
    <row r="282" spans="1:27" ht="18" customHeight="1">
      <c r="A282" s="31" t="s">
        <v>124</v>
      </c>
      <c r="B282" s="6" t="s">
        <v>9</v>
      </c>
      <c r="C282" s="6" t="s">
        <v>62</v>
      </c>
      <c r="D282" s="6" t="s">
        <v>172</v>
      </c>
      <c r="E282" s="13">
        <v>2</v>
      </c>
      <c r="F282" s="7">
        <v>2</v>
      </c>
      <c r="G282" s="11">
        <v>23</v>
      </c>
      <c r="H282" s="2">
        <v>11.5</v>
      </c>
      <c r="I282" s="11" t="s">
        <v>177</v>
      </c>
      <c r="J282" s="11">
        <v>2</v>
      </c>
      <c r="K282" s="24">
        <v>0</v>
      </c>
      <c r="L282" s="26">
        <v>2.27</v>
      </c>
      <c r="M282" s="11">
        <v>0.28000000000000003</v>
      </c>
      <c r="N282" s="11">
        <v>2.41</v>
      </c>
      <c r="O282" s="11">
        <v>2.5499999999999998</v>
      </c>
      <c r="P282" s="11">
        <v>976.7</v>
      </c>
      <c r="Q282" s="11">
        <v>8.2799999999999994</v>
      </c>
      <c r="R282" s="11">
        <v>972.56</v>
      </c>
      <c r="S282" s="27">
        <v>968.42</v>
      </c>
      <c r="T282" s="25">
        <v>2.27</v>
      </c>
      <c r="U282" s="138">
        <v>0.28000000000000003</v>
      </c>
      <c r="V282" s="138">
        <v>2.41</v>
      </c>
      <c r="W282" s="138">
        <v>2.5499999999999998</v>
      </c>
      <c r="X282" s="4">
        <v>976.7</v>
      </c>
      <c r="Y282" s="4">
        <v>8.2799999999999994</v>
      </c>
      <c r="Z282" s="4">
        <v>972.56</v>
      </c>
      <c r="AA282" s="32">
        <v>968.42</v>
      </c>
    </row>
    <row r="283" spans="1:27" ht="18" customHeight="1">
      <c r="A283" s="31" t="s">
        <v>124</v>
      </c>
      <c r="B283" s="6" t="s">
        <v>4</v>
      </c>
      <c r="C283" s="6" t="s">
        <v>25</v>
      </c>
      <c r="D283" s="6" t="s">
        <v>173</v>
      </c>
      <c r="E283" s="13">
        <v>16</v>
      </c>
      <c r="F283" s="7">
        <v>16</v>
      </c>
      <c r="G283" s="11">
        <v>5</v>
      </c>
      <c r="H283" s="2">
        <v>0.31</v>
      </c>
      <c r="I283" s="11" t="s">
        <v>177</v>
      </c>
      <c r="J283" s="11">
        <v>5</v>
      </c>
      <c r="K283" s="24">
        <v>0</v>
      </c>
      <c r="L283" s="26">
        <v>5</v>
      </c>
      <c r="M283" s="11">
        <v>1.79</v>
      </c>
      <c r="N283" s="11">
        <v>6.38</v>
      </c>
      <c r="O283" s="11">
        <v>6.61</v>
      </c>
      <c r="P283" s="11">
        <v>875.23</v>
      </c>
      <c r="Q283" s="11">
        <v>69.73</v>
      </c>
      <c r="R283" s="11">
        <v>823.72</v>
      </c>
      <c r="S283" s="27">
        <v>800.23</v>
      </c>
      <c r="T283" s="25">
        <v>5</v>
      </c>
      <c r="U283" s="138">
        <v>1.79</v>
      </c>
      <c r="V283" s="138">
        <v>6.38</v>
      </c>
      <c r="W283" s="138">
        <v>6.61</v>
      </c>
      <c r="X283" s="4">
        <v>875.23</v>
      </c>
      <c r="Y283" s="4">
        <v>69.73</v>
      </c>
      <c r="Z283" s="4">
        <v>823.72</v>
      </c>
      <c r="AA283" s="32">
        <v>800.23</v>
      </c>
    </row>
    <row r="284" spans="1:27" ht="18" customHeight="1" thickBot="1">
      <c r="A284" s="31" t="s">
        <v>0</v>
      </c>
      <c r="B284" s="6" t="s">
        <v>18</v>
      </c>
      <c r="C284" s="18" t="s">
        <v>82</v>
      </c>
      <c r="D284" s="6" t="s">
        <v>165</v>
      </c>
      <c r="E284" s="13">
        <v>44</v>
      </c>
      <c r="F284" s="7">
        <v>44</v>
      </c>
      <c r="G284" s="11">
        <v>99</v>
      </c>
      <c r="H284" s="2">
        <v>2.25</v>
      </c>
      <c r="I284" s="11" t="s">
        <v>177</v>
      </c>
      <c r="J284" s="11">
        <v>31</v>
      </c>
      <c r="K284" s="24">
        <v>51</v>
      </c>
      <c r="L284" s="26">
        <v>4.58</v>
      </c>
      <c r="M284" s="11">
        <v>0.84</v>
      </c>
      <c r="N284" s="11">
        <v>5.23</v>
      </c>
      <c r="O284" s="11">
        <v>5.66</v>
      </c>
      <c r="P284" s="11">
        <v>905.63</v>
      </c>
      <c r="Q284" s="11">
        <v>25.8</v>
      </c>
      <c r="R284" s="11">
        <v>885.94</v>
      </c>
      <c r="S284" s="27">
        <v>869.1</v>
      </c>
      <c r="T284" s="25">
        <v>5.73</v>
      </c>
      <c r="U284" s="138">
        <v>1.29</v>
      </c>
      <c r="V284" s="138">
        <v>6.62</v>
      </c>
      <c r="W284" s="138">
        <v>8.18</v>
      </c>
      <c r="X284" s="4">
        <v>827.99</v>
      </c>
      <c r="Y284" s="4">
        <v>113.39</v>
      </c>
      <c r="Z284" s="4">
        <v>800.36</v>
      </c>
      <c r="AA284" s="32">
        <v>468.8</v>
      </c>
    </row>
    <row r="285" spans="1:27" ht="18" customHeight="1" thickBot="1">
      <c r="A285" s="31" t="s">
        <v>0</v>
      </c>
      <c r="B285" s="85" t="s">
        <v>18</v>
      </c>
      <c r="C285" s="108" t="s">
        <v>83</v>
      </c>
      <c r="D285" s="86" t="s">
        <v>165</v>
      </c>
      <c r="E285" s="13">
        <v>62</v>
      </c>
      <c r="F285" s="7">
        <v>63</v>
      </c>
      <c r="G285" s="11">
        <v>106</v>
      </c>
      <c r="H285" s="2">
        <v>1.68</v>
      </c>
      <c r="I285" s="11" t="s">
        <v>177</v>
      </c>
      <c r="J285" s="11">
        <v>24</v>
      </c>
      <c r="K285" s="24">
        <v>39</v>
      </c>
      <c r="L285" s="26">
        <v>5.77</v>
      </c>
      <c r="M285" s="11">
        <v>0.86</v>
      </c>
      <c r="N285" s="11">
        <v>6.35</v>
      </c>
      <c r="O285" s="11">
        <v>6.74</v>
      </c>
      <c r="P285" s="11">
        <v>853.8</v>
      </c>
      <c r="Q285" s="11">
        <v>40.04</v>
      </c>
      <c r="R285" s="11">
        <v>823.33</v>
      </c>
      <c r="S285" s="27">
        <v>786.89</v>
      </c>
      <c r="T285" s="25">
        <v>6.58</v>
      </c>
      <c r="U285" s="138">
        <v>0.85</v>
      </c>
      <c r="V285" s="138">
        <v>7.17</v>
      </c>
      <c r="W285" s="138">
        <v>8</v>
      </c>
      <c r="X285" s="4">
        <v>768.13</v>
      </c>
      <c r="Y285" s="4">
        <v>107.99</v>
      </c>
      <c r="Z285" s="4">
        <v>712.87</v>
      </c>
      <c r="AA285" s="32">
        <v>507.89</v>
      </c>
    </row>
    <row r="286" spans="1:27" ht="18" customHeight="1">
      <c r="A286" s="31" t="s">
        <v>0</v>
      </c>
      <c r="B286" s="6" t="s">
        <v>18</v>
      </c>
      <c r="C286" s="109" t="s">
        <v>89</v>
      </c>
      <c r="D286" s="6" t="s">
        <v>165</v>
      </c>
      <c r="E286" s="13">
        <v>47</v>
      </c>
      <c r="F286" s="7">
        <v>43</v>
      </c>
      <c r="G286" s="11">
        <v>132</v>
      </c>
      <c r="H286" s="2">
        <v>3.07</v>
      </c>
      <c r="I286" s="11" t="s">
        <v>177</v>
      </c>
      <c r="J286" s="11">
        <v>26</v>
      </c>
      <c r="K286" s="24">
        <v>84</v>
      </c>
      <c r="L286" s="26">
        <v>4.57</v>
      </c>
      <c r="M286" s="11">
        <v>0.62</v>
      </c>
      <c r="N286" s="11">
        <v>5.07</v>
      </c>
      <c r="O286" s="11">
        <v>5.34</v>
      </c>
      <c r="P286" s="11">
        <v>905.46</v>
      </c>
      <c r="Q286" s="11">
        <v>18.899999999999999</v>
      </c>
      <c r="R286" s="11">
        <v>890.83</v>
      </c>
      <c r="S286" s="27">
        <v>883.89</v>
      </c>
      <c r="T286" s="25">
        <v>5.84</v>
      </c>
      <c r="U286" s="138">
        <v>0.92</v>
      </c>
      <c r="V286" s="138">
        <v>6.34</v>
      </c>
      <c r="W286" s="138">
        <v>7.71</v>
      </c>
      <c r="X286" s="4">
        <v>841.23</v>
      </c>
      <c r="Y286" s="4">
        <v>75.97</v>
      </c>
      <c r="Z286" s="4">
        <v>829.34</v>
      </c>
      <c r="AA286" s="32">
        <v>576.85</v>
      </c>
    </row>
    <row r="287" spans="1:27" ht="18" customHeight="1">
      <c r="A287" s="31" t="s">
        <v>0</v>
      </c>
      <c r="B287" s="85" t="s">
        <v>18</v>
      </c>
      <c r="C287" s="6" t="s">
        <v>84</v>
      </c>
      <c r="D287" s="86" t="s">
        <v>165</v>
      </c>
      <c r="E287" s="13">
        <v>31</v>
      </c>
      <c r="F287" s="7">
        <v>33</v>
      </c>
      <c r="G287" s="11">
        <v>55</v>
      </c>
      <c r="H287" s="2">
        <v>1.67</v>
      </c>
      <c r="I287" s="11" t="s">
        <v>177</v>
      </c>
      <c r="J287" s="11">
        <v>11</v>
      </c>
      <c r="K287" s="24">
        <v>19</v>
      </c>
      <c r="L287" s="26">
        <v>5.42</v>
      </c>
      <c r="M287" s="11">
        <v>0.77</v>
      </c>
      <c r="N287" s="11">
        <v>6.11</v>
      </c>
      <c r="O287" s="11">
        <v>6.36</v>
      </c>
      <c r="P287" s="11">
        <v>874.09</v>
      </c>
      <c r="Q287" s="11">
        <v>29.96</v>
      </c>
      <c r="R287" s="11">
        <v>847.06</v>
      </c>
      <c r="S287" s="27">
        <v>827.21</v>
      </c>
      <c r="T287" s="25">
        <v>5.98</v>
      </c>
      <c r="U287" s="138">
        <v>1.01</v>
      </c>
      <c r="V287" s="138">
        <v>6.63</v>
      </c>
      <c r="W287" s="138">
        <v>7.37</v>
      </c>
      <c r="X287" s="4">
        <v>828.82</v>
      </c>
      <c r="Y287" s="4">
        <v>74.69</v>
      </c>
      <c r="Z287" s="4">
        <v>798.3</v>
      </c>
      <c r="AA287" s="32">
        <v>663.8</v>
      </c>
    </row>
    <row r="288" spans="1:27" ht="18" customHeight="1">
      <c r="A288" s="31" t="s">
        <v>0</v>
      </c>
      <c r="B288" s="85" t="s">
        <v>18</v>
      </c>
      <c r="C288" s="6" t="s">
        <v>85</v>
      </c>
      <c r="D288" s="86" t="s">
        <v>165</v>
      </c>
      <c r="E288" s="13">
        <v>35</v>
      </c>
      <c r="F288" s="7">
        <v>36</v>
      </c>
      <c r="G288" s="11">
        <v>55</v>
      </c>
      <c r="H288" s="2">
        <v>1.53</v>
      </c>
      <c r="I288" s="11" t="s">
        <v>177</v>
      </c>
      <c r="J288" s="11">
        <v>13</v>
      </c>
      <c r="K288" s="24">
        <v>19</v>
      </c>
      <c r="L288" s="26">
        <v>6.29</v>
      </c>
      <c r="M288" s="11">
        <v>0.99</v>
      </c>
      <c r="N288" s="11">
        <v>6.92</v>
      </c>
      <c r="O288" s="11">
        <v>7.27</v>
      </c>
      <c r="P288" s="11">
        <v>808.67</v>
      </c>
      <c r="Q288" s="11">
        <v>64.06</v>
      </c>
      <c r="R288" s="11">
        <v>769.08</v>
      </c>
      <c r="S288" s="27">
        <v>692.51</v>
      </c>
      <c r="T288" s="25">
        <v>6.75</v>
      </c>
      <c r="U288" s="138">
        <v>1.21</v>
      </c>
      <c r="V288" s="138">
        <v>7.31</v>
      </c>
      <c r="W288" s="138">
        <v>7.83</v>
      </c>
      <c r="X288" s="4">
        <v>736.67</v>
      </c>
      <c r="Y288" s="4">
        <v>103.51</v>
      </c>
      <c r="Z288" s="4">
        <v>676.4</v>
      </c>
      <c r="AA288" s="32">
        <v>544.94000000000005</v>
      </c>
    </row>
    <row r="289" spans="1:27" ht="18" customHeight="1">
      <c r="A289" s="31" t="s">
        <v>0</v>
      </c>
      <c r="B289" s="85" t="s">
        <v>18</v>
      </c>
      <c r="C289" s="6" t="s">
        <v>86</v>
      </c>
      <c r="D289" s="86" t="s">
        <v>165</v>
      </c>
      <c r="E289" s="13">
        <v>43</v>
      </c>
      <c r="F289" s="7">
        <v>45</v>
      </c>
      <c r="G289" s="11">
        <v>78</v>
      </c>
      <c r="H289" s="2">
        <v>1.73</v>
      </c>
      <c r="I289" s="11" t="s">
        <v>177</v>
      </c>
      <c r="J289" s="11">
        <v>30</v>
      </c>
      <c r="K289" s="24">
        <v>30</v>
      </c>
      <c r="L289" s="26">
        <v>5.12</v>
      </c>
      <c r="M289" s="11">
        <v>0.99</v>
      </c>
      <c r="N289" s="11">
        <v>6.03</v>
      </c>
      <c r="O289" s="11">
        <v>6.21</v>
      </c>
      <c r="P289" s="11">
        <v>886.51</v>
      </c>
      <c r="Q289" s="11">
        <v>33.15</v>
      </c>
      <c r="R289" s="11">
        <v>855.97</v>
      </c>
      <c r="S289" s="27">
        <v>843.73</v>
      </c>
      <c r="T289" s="25">
        <v>5.67</v>
      </c>
      <c r="U289" s="138">
        <v>1.22</v>
      </c>
      <c r="V289" s="138">
        <v>6.42</v>
      </c>
      <c r="W289" s="138">
        <v>8.25</v>
      </c>
      <c r="X289" s="4">
        <v>841.21</v>
      </c>
      <c r="Y289" s="4">
        <v>94.57</v>
      </c>
      <c r="Z289" s="4">
        <v>817.02</v>
      </c>
      <c r="AA289" s="32">
        <v>450.52</v>
      </c>
    </row>
    <row r="290" spans="1:27" ht="18" customHeight="1">
      <c r="A290" s="31" t="s">
        <v>0</v>
      </c>
      <c r="B290" s="6" t="s">
        <v>18</v>
      </c>
      <c r="C290" s="42" t="s">
        <v>87</v>
      </c>
      <c r="D290" s="6" t="s">
        <v>165</v>
      </c>
      <c r="E290" s="13">
        <v>36</v>
      </c>
      <c r="F290" s="7">
        <v>37</v>
      </c>
      <c r="G290" s="11">
        <v>55</v>
      </c>
      <c r="H290" s="2">
        <v>1.49</v>
      </c>
      <c r="I290" s="11" t="s">
        <v>177</v>
      </c>
      <c r="J290" s="11">
        <v>13</v>
      </c>
      <c r="K290" s="24">
        <v>18</v>
      </c>
      <c r="L290" s="26">
        <v>5.93</v>
      </c>
      <c r="M290" s="11">
        <v>0.63</v>
      </c>
      <c r="N290" s="11">
        <v>6.37</v>
      </c>
      <c r="O290" s="11">
        <v>6.64</v>
      </c>
      <c r="P290" s="11">
        <v>849.27</v>
      </c>
      <c r="Q290" s="11">
        <v>31.01</v>
      </c>
      <c r="R290" s="11">
        <v>823.93</v>
      </c>
      <c r="S290" s="27">
        <v>792.67</v>
      </c>
      <c r="T290" s="25">
        <v>6.36</v>
      </c>
      <c r="U290" s="138">
        <v>1.2</v>
      </c>
      <c r="V290" s="138">
        <v>6.74</v>
      </c>
      <c r="W290" s="138">
        <v>8.64</v>
      </c>
      <c r="X290" s="4">
        <v>769.24</v>
      </c>
      <c r="Y290" s="4">
        <v>174.01</v>
      </c>
      <c r="Z290" s="4">
        <v>787.31</v>
      </c>
      <c r="AA290" s="32">
        <v>364.33</v>
      </c>
    </row>
    <row r="291" spans="1:27" ht="18" customHeight="1">
      <c r="A291" s="31" t="s">
        <v>0</v>
      </c>
      <c r="B291" s="6" t="s">
        <v>18</v>
      </c>
      <c r="C291" s="6" t="s">
        <v>88</v>
      </c>
      <c r="D291" s="6" t="s">
        <v>165</v>
      </c>
      <c r="E291" s="13">
        <v>21</v>
      </c>
      <c r="F291" s="7">
        <v>22</v>
      </c>
      <c r="G291" s="11">
        <v>49</v>
      </c>
      <c r="H291" s="2">
        <v>2.23</v>
      </c>
      <c r="I291" s="11" t="s">
        <v>177</v>
      </c>
      <c r="J291" s="11">
        <v>8</v>
      </c>
      <c r="K291" s="24">
        <v>26</v>
      </c>
      <c r="L291" s="26">
        <v>5.57</v>
      </c>
      <c r="M291" s="11">
        <v>0.64</v>
      </c>
      <c r="N291" s="11">
        <v>6.15</v>
      </c>
      <c r="O291" s="11">
        <v>6.36</v>
      </c>
      <c r="P291" s="11">
        <v>869.87</v>
      </c>
      <c r="Q291" s="11">
        <v>26.49</v>
      </c>
      <c r="R291" s="11">
        <v>846.87</v>
      </c>
      <c r="S291" s="27">
        <v>829.51</v>
      </c>
      <c r="T291" s="25">
        <v>6.18</v>
      </c>
      <c r="U291" s="138">
        <v>0.83</v>
      </c>
      <c r="V291" s="138">
        <v>6.56</v>
      </c>
      <c r="W291" s="138">
        <v>7.4</v>
      </c>
      <c r="X291" s="4">
        <v>817.15</v>
      </c>
      <c r="Y291" s="4">
        <v>69.77</v>
      </c>
      <c r="Z291" s="4">
        <v>806.56</v>
      </c>
      <c r="AA291" s="32">
        <v>658.93</v>
      </c>
    </row>
    <row r="292" spans="1:27" ht="18" customHeight="1" thickBot="1">
      <c r="A292" s="31" t="s">
        <v>0</v>
      </c>
      <c r="B292" s="6" t="s">
        <v>19</v>
      </c>
      <c r="C292" s="18" t="s">
        <v>90</v>
      </c>
      <c r="D292" s="6" t="s">
        <v>165</v>
      </c>
      <c r="E292" s="13">
        <v>63</v>
      </c>
      <c r="F292" s="7">
        <v>63</v>
      </c>
      <c r="G292" s="11">
        <v>161</v>
      </c>
      <c r="H292" s="2">
        <v>2.56</v>
      </c>
      <c r="I292" s="11" t="s">
        <v>177</v>
      </c>
      <c r="J292" s="11">
        <v>28</v>
      </c>
      <c r="K292" s="24">
        <v>93</v>
      </c>
      <c r="L292" s="26">
        <v>5.32</v>
      </c>
      <c r="M292" s="11">
        <v>1.01</v>
      </c>
      <c r="N292" s="11">
        <v>6.07</v>
      </c>
      <c r="O292" s="11">
        <v>6.24</v>
      </c>
      <c r="P292" s="11">
        <v>880.09</v>
      </c>
      <c r="Q292" s="11">
        <v>34.159999999999997</v>
      </c>
      <c r="R292" s="11">
        <v>855.21</v>
      </c>
      <c r="S292" s="27">
        <v>836.43</v>
      </c>
      <c r="T292" s="25">
        <v>6.2</v>
      </c>
      <c r="U292" s="138">
        <v>1.34</v>
      </c>
      <c r="V292" s="138">
        <v>7.01</v>
      </c>
      <c r="W292" s="138">
        <v>7.87</v>
      </c>
      <c r="X292" s="4">
        <v>796.59</v>
      </c>
      <c r="Y292" s="4">
        <v>105.01</v>
      </c>
      <c r="Z292" s="4">
        <v>751.2</v>
      </c>
      <c r="AA292" s="32">
        <v>543.66999999999996</v>
      </c>
    </row>
    <row r="293" spans="1:27" ht="18" customHeight="1" thickBot="1">
      <c r="A293" s="31" t="s">
        <v>0</v>
      </c>
      <c r="B293" s="85" t="s">
        <v>19</v>
      </c>
      <c r="C293" s="108" t="s">
        <v>160</v>
      </c>
      <c r="D293" s="86" t="s">
        <v>165</v>
      </c>
      <c r="E293" s="13"/>
      <c r="F293" s="7">
        <v>4</v>
      </c>
      <c r="G293" s="11">
        <v>27</v>
      </c>
      <c r="H293" s="2">
        <v>6.75</v>
      </c>
      <c r="I293" s="11" t="s">
        <v>177</v>
      </c>
      <c r="J293" s="11">
        <v>4</v>
      </c>
      <c r="K293" s="24">
        <v>5</v>
      </c>
      <c r="L293" s="26">
        <v>3.5</v>
      </c>
      <c r="M293" s="11">
        <v>0.6</v>
      </c>
      <c r="N293" s="11">
        <v>4.03</v>
      </c>
      <c r="O293" s="11">
        <v>4.0599999999999996</v>
      </c>
      <c r="P293" s="11">
        <v>938.18</v>
      </c>
      <c r="Q293" s="11">
        <v>18.809999999999999</v>
      </c>
      <c r="R293" s="11">
        <v>921.34</v>
      </c>
      <c r="S293" s="27">
        <v>920.57</v>
      </c>
      <c r="T293" s="25">
        <v>4.17</v>
      </c>
      <c r="U293" s="138">
        <v>1.27</v>
      </c>
      <c r="V293" s="138">
        <v>5.19</v>
      </c>
      <c r="W293" s="138">
        <v>5.75</v>
      </c>
      <c r="X293" s="4">
        <v>918.35</v>
      </c>
      <c r="Y293" s="4">
        <v>38.590000000000003</v>
      </c>
      <c r="Z293" s="4">
        <v>887.15</v>
      </c>
      <c r="AA293" s="32">
        <v>870.01</v>
      </c>
    </row>
    <row r="294" spans="1:27" ht="18" customHeight="1">
      <c r="A294" s="31" t="s">
        <v>1</v>
      </c>
      <c r="B294" s="6" t="s">
        <v>18</v>
      </c>
      <c r="C294" s="42" t="s">
        <v>93</v>
      </c>
      <c r="D294" s="6" t="s">
        <v>165</v>
      </c>
      <c r="E294" s="13">
        <v>46</v>
      </c>
      <c r="F294" s="7">
        <v>39</v>
      </c>
      <c r="G294" s="11">
        <v>148</v>
      </c>
      <c r="H294" s="2">
        <v>3.79</v>
      </c>
      <c r="I294" s="11" t="s">
        <v>177</v>
      </c>
      <c r="J294" s="11">
        <v>38</v>
      </c>
      <c r="K294" s="24">
        <v>90</v>
      </c>
      <c r="L294" s="26">
        <v>4.13</v>
      </c>
      <c r="M294" s="11">
        <v>0.54</v>
      </c>
      <c r="N294" s="11">
        <v>4.51</v>
      </c>
      <c r="O294" s="11">
        <v>4.66</v>
      </c>
      <c r="P294" s="11">
        <v>919.45</v>
      </c>
      <c r="Q294" s="11">
        <v>16.39</v>
      </c>
      <c r="R294" s="11">
        <v>907.94</v>
      </c>
      <c r="S294" s="27">
        <v>904.44</v>
      </c>
      <c r="T294" s="25">
        <v>5.27</v>
      </c>
      <c r="U294" s="138">
        <v>0.95</v>
      </c>
      <c r="V294" s="138">
        <v>6.04</v>
      </c>
      <c r="W294" s="138">
        <v>6.89</v>
      </c>
      <c r="X294" s="4">
        <v>877.32</v>
      </c>
      <c r="Y294" s="4">
        <v>40.42</v>
      </c>
      <c r="Z294" s="4">
        <v>858.09</v>
      </c>
      <c r="AA294" s="32">
        <v>769.87</v>
      </c>
    </row>
    <row r="295" spans="1:27" ht="18" customHeight="1">
      <c r="A295" s="31" t="s">
        <v>1</v>
      </c>
      <c r="B295" s="6" t="s">
        <v>20</v>
      </c>
      <c r="C295" s="6" t="s">
        <v>94</v>
      </c>
      <c r="D295" s="6" t="s">
        <v>165</v>
      </c>
      <c r="E295" s="13">
        <v>12</v>
      </c>
      <c r="F295" s="7">
        <v>8</v>
      </c>
      <c r="G295" s="11">
        <v>58</v>
      </c>
      <c r="H295" s="2">
        <v>7.25</v>
      </c>
      <c r="I295" s="11" t="s">
        <v>177</v>
      </c>
      <c r="J295" s="11">
        <v>8</v>
      </c>
      <c r="K295" s="24">
        <v>26</v>
      </c>
      <c r="L295" s="26">
        <v>1.4</v>
      </c>
      <c r="M295" s="11">
        <v>0.18</v>
      </c>
      <c r="N295" s="11">
        <v>1.6</v>
      </c>
      <c r="O295" s="11">
        <v>1.66</v>
      </c>
      <c r="P295" s="11">
        <v>1002.43</v>
      </c>
      <c r="Q295" s="11">
        <v>5.7</v>
      </c>
      <c r="R295" s="11">
        <v>996.8</v>
      </c>
      <c r="S295" s="27">
        <v>995.26</v>
      </c>
      <c r="T295" s="25">
        <v>2.41</v>
      </c>
      <c r="U295" s="138">
        <v>0.38</v>
      </c>
      <c r="V295" s="138">
        <v>2.71</v>
      </c>
      <c r="W295" s="138">
        <v>2.76</v>
      </c>
      <c r="X295" s="4">
        <v>971.46</v>
      </c>
      <c r="Y295" s="4">
        <v>11.92</v>
      </c>
      <c r="Z295" s="4">
        <v>962.59</v>
      </c>
      <c r="AA295" s="32">
        <v>959.68</v>
      </c>
    </row>
    <row r="296" spans="1:27" ht="18" customHeight="1">
      <c r="A296" s="31" t="s">
        <v>1</v>
      </c>
      <c r="B296" s="6" t="s">
        <v>20</v>
      </c>
      <c r="C296" s="6" t="s">
        <v>95</v>
      </c>
      <c r="D296" s="6" t="s">
        <v>165</v>
      </c>
      <c r="E296" s="13">
        <v>4</v>
      </c>
      <c r="F296" s="7">
        <v>4</v>
      </c>
      <c r="G296" s="11">
        <v>36</v>
      </c>
      <c r="H296" s="2">
        <v>9</v>
      </c>
      <c r="I296" s="11" t="s">
        <v>177</v>
      </c>
      <c r="J296" s="11">
        <v>4</v>
      </c>
      <c r="K296" s="24">
        <v>8</v>
      </c>
      <c r="L296" s="26">
        <v>2.29</v>
      </c>
      <c r="M296" s="11">
        <v>0.36</v>
      </c>
      <c r="N296" s="11">
        <v>2.5499999999999998</v>
      </c>
      <c r="O296" s="11">
        <v>2.65</v>
      </c>
      <c r="P296" s="11">
        <v>975.84</v>
      </c>
      <c r="Q296" s="11">
        <v>10.88</v>
      </c>
      <c r="R296" s="11">
        <v>968.35</v>
      </c>
      <c r="S296" s="27">
        <v>964.76</v>
      </c>
      <c r="T296" s="25">
        <v>2.58</v>
      </c>
      <c r="U296" s="138">
        <v>0.53</v>
      </c>
      <c r="V296" s="138">
        <v>2.94</v>
      </c>
      <c r="W296" s="138">
        <v>3.09</v>
      </c>
      <c r="X296" s="4">
        <v>966.93</v>
      </c>
      <c r="Y296" s="4">
        <v>16.04</v>
      </c>
      <c r="Z296" s="4">
        <v>956.45</v>
      </c>
      <c r="AA296" s="32">
        <v>951.32</v>
      </c>
    </row>
    <row r="297" spans="1:27" ht="18" customHeight="1">
      <c r="A297" s="31" t="s">
        <v>1</v>
      </c>
      <c r="B297" s="6" t="s">
        <v>20</v>
      </c>
      <c r="C297" s="6" t="s">
        <v>96</v>
      </c>
      <c r="D297" s="6" t="s">
        <v>165</v>
      </c>
      <c r="E297" s="13">
        <v>4</v>
      </c>
      <c r="F297" s="7">
        <v>4</v>
      </c>
      <c r="G297" s="11">
        <v>38</v>
      </c>
      <c r="H297" s="2">
        <v>9.5</v>
      </c>
      <c r="I297" s="11" t="s">
        <v>177</v>
      </c>
      <c r="J297" s="11">
        <v>3</v>
      </c>
      <c r="K297" s="24">
        <v>7</v>
      </c>
      <c r="L297" s="26">
        <v>1.7</v>
      </c>
      <c r="M297" s="11">
        <v>0.23</v>
      </c>
      <c r="N297" s="11">
        <v>1.9</v>
      </c>
      <c r="O297" s="11">
        <v>1.97</v>
      </c>
      <c r="P297" s="11">
        <v>993.74</v>
      </c>
      <c r="Q297" s="11">
        <v>7.15</v>
      </c>
      <c r="R297" s="11">
        <v>987.55</v>
      </c>
      <c r="S297" s="27">
        <v>985.53</v>
      </c>
      <c r="T297" s="25">
        <v>2.62</v>
      </c>
      <c r="U297" s="138">
        <v>0.22</v>
      </c>
      <c r="V297" s="138">
        <v>2.77</v>
      </c>
      <c r="W297" s="138">
        <v>2.81</v>
      </c>
      <c r="X297" s="4">
        <v>965.64</v>
      </c>
      <c r="Y297" s="4">
        <v>6.68</v>
      </c>
      <c r="Z297" s="4">
        <v>960.97</v>
      </c>
      <c r="AA297" s="32">
        <v>959.69</v>
      </c>
    </row>
    <row r="298" spans="1:27" ht="18" customHeight="1">
      <c r="A298" s="31" t="s">
        <v>1</v>
      </c>
      <c r="B298" s="6" t="s">
        <v>20</v>
      </c>
      <c r="C298" s="6" t="s">
        <v>97</v>
      </c>
      <c r="D298" s="6" t="s">
        <v>165</v>
      </c>
      <c r="E298" s="13">
        <v>8</v>
      </c>
      <c r="F298" s="7">
        <v>8</v>
      </c>
      <c r="G298" s="11">
        <v>13</v>
      </c>
      <c r="H298" s="2">
        <v>1.63</v>
      </c>
      <c r="I298" s="11" t="s">
        <v>177</v>
      </c>
      <c r="J298" s="11">
        <v>3</v>
      </c>
      <c r="K298" s="24">
        <v>5</v>
      </c>
      <c r="L298" s="26">
        <v>6.63</v>
      </c>
      <c r="M298" s="11">
        <v>0.41</v>
      </c>
      <c r="N298" s="11">
        <v>7.03</v>
      </c>
      <c r="O298" s="11">
        <v>7.18</v>
      </c>
      <c r="P298" s="11">
        <v>791.58</v>
      </c>
      <c r="Q298" s="11">
        <v>48.89</v>
      </c>
      <c r="R298" s="11">
        <v>749.11</v>
      </c>
      <c r="S298" s="27">
        <v>715.37</v>
      </c>
      <c r="T298" s="25">
        <v>6.8</v>
      </c>
      <c r="U298" s="138">
        <v>0.56999999999999995</v>
      </c>
      <c r="V298" s="138">
        <v>7.19</v>
      </c>
      <c r="W298" s="138">
        <v>7.35</v>
      </c>
      <c r="X298" s="4">
        <v>760.72</v>
      </c>
      <c r="Y298" s="4">
        <v>77.22</v>
      </c>
      <c r="Z298" s="4">
        <v>711.01</v>
      </c>
      <c r="AA298" s="32">
        <v>671.88</v>
      </c>
    </row>
    <row r="299" spans="1:27" ht="18" customHeight="1">
      <c r="A299" s="31" t="s">
        <v>1</v>
      </c>
      <c r="B299" s="6" t="s">
        <v>20</v>
      </c>
      <c r="C299" s="6" t="s">
        <v>98</v>
      </c>
      <c r="D299" s="6" t="s">
        <v>165</v>
      </c>
      <c r="E299" s="13">
        <v>9</v>
      </c>
      <c r="F299" s="7">
        <v>11</v>
      </c>
      <c r="G299" s="11">
        <v>66</v>
      </c>
      <c r="H299" s="2">
        <v>6</v>
      </c>
      <c r="I299" s="11" t="s">
        <v>177</v>
      </c>
      <c r="J299" s="11">
        <v>10</v>
      </c>
      <c r="K299" s="24">
        <v>41</v>
      </c>
      <c r="L299" s="26">
        <v>3.74</v>
      </c>
      <c r="M299" s="11">
        <v>0.35</v>
      </c>
      <c r="N299" s="11">
        <v>4.0199999999999996</v>
      </c>
      <c r="O299" s="11">
        <v>4.17</v>
      </c>
      <c r="P299" s="11">
        <v>931.91</v>
      </c>
      <c r="Q299" s="11">
        <v>10.34</v>
      </c>
      <c r="R299" s="11">
        <v>923.94</v>
      </c>
      <c r="S299" s="27">
        <v>919.9</v>
      </c>
      <c r="T299" s="25">
        <v>5.0999999999999996</v>
      </c>
      <c r="U299" s="138">
        <v>1</v>
      </c>
      <c r="V299" s="138">
        <v>6</v>
      </c>
      <c r="W299" s="138">
        <v>6.24</v>
      </c>
      <c r="X299" s="4">
        <v>886.86</v>
      </c>
      <c r="Y299" s="4">
        <v>35</v>
      </c>
      <c r="Z299" s="4">
        <v>858.84</v>
      </c>
      <c r="AA299" s="32">
        <v>832.57</v>
      </c>
    </row>
    <row r="300" spans="1:27" ht="18" customHeight="1">
      <c r="A300" s="31" t="s">
        <v>1</v>
      </c>
      <c r="B300" s="6" t="s">
        <v>20</v>
      </c>
      <c r="C300" s="6" t="s">
        <v>99</v>
      </c>
      <c r="D300" s="6" t="s">
        <v>165</v>
      </c>
      <c r="E300" s="13">
        <v>17</v>
      </c>
      <c r="F300" s="7">
        <v>17</v>
      </c>
      <c r="G300" s="11">
        <v>41</v>
      </c>
      <c r="H300" s="2">
        <v>2.41</v>
      </c>
      <c r="I300" s="11" t="s">
        <v>177</v>
      </c>
      <c r="J300" s="11">
        <v>6</v>
      </c>
      <c r="K300" s="24">
        <v>23</v>
      </c>
      <c r="L300" s="26">
        <v>4.83</v>
      </c>
      <c r="M300" s="11">
        <v>1.17</v>
      </c>
      <c r="N300" s="11">
        <v>5.68</v>
      </c>
      <c r="O300" s="11">
        <v>6.1</v>
      </c>
      <c r="P300" s="11">
        <v>896.7</v>
      </c>
      <c r="Q300" s="11">
        <v>37.22</v>
      </c>
      <c r="R300" s="11">
        <v>870.63</v>
      </c>
      <c r="S300" s="27">
        <v>850.24</v>
      </c>
      <c r="T300" s="25">
        <v>5.21</v>
      </c>
      <c r="U300" s="138">
        <v>1.54</v>
      </c>
      <c r="V300" s="138">
        <v>5.95</v>
      </c>
      <c r="W300" s="138">
        <v>7</v>
      </c>
      <c r="X300" s="4">
        <v>874.29</v>
      </c>
      <c r="Y300" s="4">
        <v>65.13</v>
      </c>
      <c r="Z300" s="4">
        <v>860.52</v>
      </c>
      <c r="AA300" s="32">
        <v>760.5</v>
      </c>
    </row>
    <row r="301" spans="1:27" ht="18" customHeight="1">
      <c r="A301" s="31" t="s">
        <v>1</v>
      </c>
      <c r="B301" s="6" t="s">
        <v>20</v>
      </c>
      <c r="C301" s="6" t="s">
        <v>100</v>
      </c>
      <c r="D301" s="6" t="s">
        <v>165</v>
      </c>
      <c r="E301" s="13">
        <v>5</v>
      </c>
      <c r="F301" s="7">
        <v>6</v>
      </c>
      <c r="G301" s="11">
        <v>67</v>
      </c>
      <c r="H301" s="2">
        <v>11.17</v>
      </c>
      <c r="I301" s="11" t="s">
        <v>177</v>
      </c>
      <c r="J301" s="11">
        <v>4</v>
      </c>
      <c r="K301" s="24">
        <v>35</v>
      </c>
      <c r="L301" s="26">
        <v>2.73</v>
      </c>
      <c r="M301" s="11">
        <v>0.49</v>
      </c>
      <c r="N301" s="11">
        <v>3.16</v>
      </c>
      <c r="O301" s="11">
        <v>3.25</v>
      </c>
      <c r="P301" s="11">
        <v>962.55</v>
      </c>
      <c r="Q301" s="11">
        <v>14.78</v>
      </c>
      <c r="R301" s="11">
        <v>949</v>
      </c>
      <c r="S301" s="27">
        <v>947.65</v>
      </c>
      <c r="T301" s="25">
        <v>4.0999999999999996</v>
      </c>
      <c r="U301" s="138">
        <v>0.45</v>
      </c>
      <c r="V301" s="138">
        <v>4.3899999999999997</v>
      </c>
      <c r="W301" s="138">
        <v>4.4400000000000004</v>
      </c>
      <c r="X301" s="4">
        <v>921.18</v>
      </c>
      <c r="Y301" s="4">
        <v>14.17</v>
      </c>
      <c r="Z301" s="4">
        <v>911.71</v>
      </c>
      <c r="AA301" s="32">
        <v>910.1</v>
      </c>
    </row>
    <row r="302" spans="1:27" ht="18" customHeight="1">
      <c r="A302" s="31" t="s">
        <v>1</v>
      </c>
      <c r="B302" s="6" t="s">
        <v>20</v>
      </c>
      <c r="C302" s="6" t="s">
        <v>101</v>
      </c>
      <c r="D302" s="6" t="s">
        <v>165</v>
      </c>
      <c r="E302" s="13">
        <v>5</v>
      </c>
      <c r="F302" s="7">
        <v>11</v>
      </c>
      <c r="G302" s="11">
        <v>69</v>
      </c>
      <c r="H302" s="2">
        <v>6.27</v>
      </c>
      <c r="I302" s="11" t="s">
        <v>177</v>
      </c>
      <c r="J302" s="11">
        <v>11</v>
      </c>
      <c r="K302" s="24">
        <v>51</v>
      </c>
      <c r="L302" s="26">
        <v>3.16</v>
      </c>
      <c r="M302" s="11">
        <v>0.38</v>
      </c>
      <c r="N302" s="11">
        <v>3.3</v>
      </c>
      <c r="O302" s="11">
        <v>3.67</v>
      </c>
      <c r="P302" s="11">
        <v>949.13</v>
      </c>
      <c r="Q302" s="11">
        <v>11.54</v>
      </c>
      <c r="R302" s="11">
        <v>945.57</v>
      </c>
      <c r="S302" s="27">
        <v>933.67</v>
      </c>
      <c r="T302" s="25">
        <v>5.63</v>
      </c>
      <c r="U302" s="138">
        <v>1.01</v>
      </c>
      <c r="V302" s="138">
        <v>6.45</v>
      </c>
      <c r="W302" s="138">
        <v>7.13</v>
      </c>
      <c r="X302" s="4">
        <v>853.08</v>
      </c>
      <c r="Y302" s="4">
        <v>59.8</v>
      </c>
      <c r="Z302" s="4">
        <v>819.9</v>
      </c>
      <c r="AA302" s="32">
        <v>729.91</v>
      </c>
    </row>
    <row r="303" spans="1:27" ht="18" customHeight="1">
      <c r="A303" s="31" t="s">
        <v>1</v>
      </c>
      <c r="B303" s="6" t="s">
        <v>20</v>
      </c>
      <c r="C303" s="6" t="s">
        <v>102</v>
      </c>
      <c r="D303" s="6" t="s">
        <v>165</v>
      </c>
      <c r="E303" s="13">
        <v>5</v>
      </c>
      <c r="F303" s="7">
        <v>8</v>
      </c>
      <c r="G303" s="11">
        <v>69</v>
      </c>
      <c r="H303" s="2">
        <v>8.6300000000000008</v>
      </c>
      <c r="I303" s="11" t="s">
        <v>177</v>
      </c>
      <c r="J303" s="11">
        <v>8</v>
      </c>
      <c r="K303" s="24">
        <v>12</v>
      </c>
      <c r="L303" s="26">
        <v>3.64</v>
      </c>
      <c r="M303" s="11">
        <v>0.28999999999999998</v>
      </c>
      <c r="N303" s="11">
        <v>3.84</v>
      </c>
      <c r="O303" s="11">
        <v>3.89</v>
      </c>
      <c r="P303" s="11">
        <v>934.69</v>
      </c>
      <c r="Q303" s="11">
        <v>8.41</v>
      </c>
      <c r="R303" s="11">
        <v>929.49</v>
      </c>
      <c r="S303" s="27">
        <v>927.95</v>
      </c>
      <c r="T303" s="25">
        <v>3.82</v>
      </c>
      <c r="U303" s="138">
        <v>0.39</v>
      </c>
      <c r="V303" s="138">
        <v>4.0599999999999996</v>
      </c>
      <c r="W303" s="138">
        <v>4.2699999999999996</v>
      </c>
      <c r="X303" s="4">
        <v>928.36</v>
      </c>
      <c r="Y303" s="4">
        <v>11.69</v>
      </c>
      <c r="Z303" s="4">
        <v>921.82</v>
      </c>
      <c r="AA303" s="32">
        <v>915.33</v>
      </c>
    </row>
    <row r="304" spans="1:27" ht="18" customHeight="1">
      <c r="A304" s="31" t="s">
        <v>1</v>
      </c>
      <c r="B304" s="6" t="s">
        <v>19</v>
      </c>
      <c r="C304" s="6" t="s">
        <v>103</v>
      </c>
      <c r="D304" s="6" t="s">
        <v>165</v>
      </c>
      <c r="E304" s="13">
        <v>6</v>
      </c>
      <c r="F304" s="7">
        <v>6</v>
      </c>
      <c r="G304" s="11">
        <v>21</v>
      </c>
      <c r="H304" s="2">
        <v>3.5</v>
      </c>
      <c r="I304" s="11" t="s">
        <v>177</v>
      </c>
      <c r="J304" s="11">
        <v>5</v>
      </c>
      <c r="K304" s="24">
        <v>15</v>
      </c>
      <c r="L304" s="26">
        <v>3.79</v>
      </c>
      <c r="M304" s="11">
        <v>0.15</v>
      </c>
      <c r="N304" s="11">
        <v>3.9</v>
      </c>
      <c r="O304" s="11">
        <v>3.94</v>
      </c>
      <c r="P304" s="11">
        <v>930.6</v>
      </c>
      <c r="Q304" s="11">
        <v>4.6500000000000004</v>
      </c>
      <c r="R304" s="11">
        <v>927.85</v>
      </c>
      <c r="S304" s="27">
        <v>925.33</v>
      </c>
      <c r="T304" s="25">
        <v>5.4</v>
      </c>
      <c r="U304" s="138">
        <v>1.3</v>
      </c>
      <c r="V304" s="138">
        <v>6.67</v>
      </c>
      <c r="W304" s="138">
        <v>7.01</v>
      </c>
      <c r="X304" s="4">
        <v>856.85</v>
      </c>
      <c r="Y304" s="4">
        <v>69.430000000000007</v>
      </c>
      <c r="Z304" s="4">
        <v>794.4</v>
      </c>
      <c r="AA304" s="32">
        <v>756.77</v>
      </c>
    </row>
    <row r="305" spans="1:27" ht="18" customHeight="1">
      <c r="A305" s="31" t="s">
        <v>1</v>
      </c>
      <c r="B305" s="6" t="s">
        <v>19</v>
      </c>
      <c r="C305" s="6" t="s">
        <v>104</v>
      </c>
      <c r="D305" s="6" t="s">
        <v>165</v>
      </c>
      <c r="E305" s="13">
        <v>3</v>
      </c>
      <c r="F305" s="7">
        <v>3</v>
      </c>
      <c r="G305" s="11">
        <v>11</v>
      </c>
      <c r="H305" s="2">
        <v>3.67</v>
      </c>
      <c r="I305" s="11" t="s">
        <v>177</v>
      </c>
      <c r="J305" s="11">
        <v>1</v>
      </c>
      <c r="K305" s="24">
        <v>7</v>
      </c>
      <c r="L305" s="26">
        <v>3.68</v>
      </c>
      <c r="M305" s="11">
        <v>0.42</v>
      </c>
      <c r="N305" s="11">
        <v>3.93</v>
      </c>
      <c r="O305" s="11">
        <v>4.22</v>
      </c>
      <c r="P305" s="11">
        <v>933.5</v>
      </c>
      <c r="Q305" s="11">
        <v>13.26</v>
      </c>
      <c r="R305" s="11">
        <v>925.68</v>
      </c>
      <c r="S305" s="27">
        <v>916.72</v>
      </c>
      <c r="T305" s="25">
        <v>3.2</v>
      </c>
      <c r="U305" s="138">
        <v>0</v>
      </c>
      <c r="V305" s="138">
        <v>3.2</v>
      </c>
      <c r="W305" s="138">
        <v>3.2</v>
      </c>
      <c r="X305" s="4">
        <v>949.15</v>
      </c>
      <c r="Y305" s="4">
        <v>0</v>
      </c>
      <c r="Z305" s="4">
        <v>949.15</v>
      </c>
      <c r="AA305" s="32">
        <v>949.15</v>
      </c>
    </row>
    <row r="306" spans="1:27" ht="18" customHeight="1">
      <c r="A306" s="31" t="s">
        <v>1</v>
      </c>
      <c r="B306" s="6" t="s">
        <v>19</v>
      </c>
      <c r="C306" s="6" t="s">
        <v>105</v>
      </c>
      <c r="D306" s="6" t="s">
        <v>165</v>
      </c>
      <c r="E306" s="13">
        <v>8</v>
      </c>
      <c r="F306" s="7">
        <v>8</v>
      </c>
      <c r="G306" s="11">
        <v>69</v>
      </c>
      <c r="H306" s="2">
        <v>8.6300000000000008</v>
      </c>
      <c r="I306" s="11" t="s">
        <v>177</v>
      </c>
      <c r="J306" s="11">
        <v>8</v>
      </c>
      <c r="K306" s="24">
        <v>25</v>
      </c>
      <c r="L306" s="26">
        <v>3.78</v>
      </c>
      <c r="M306" s="11">
        <v>0.61</v>
      </c>
      <c r="N306" s="11">
        <v>4.29</v>
      </c>
      <c r="O306" s="11">
        <v>4.7300000000000004</v>
      </c>
      <c r="P306" s="11">
        <v>929.86</v>
      </c>
      <c r="Q306" s="11">
        <v>19.36</v>
      </c>
      <c r="R306" s="11">
        <v>913.03</v>
      </c>
      <c r="S306" s="27">
        <v>903.15</v>
      </c>
      <c r="T306" s="25">
        <v>4.95</v>
      </c>
      <c r="U306" s="138">
        <v>0.93</v>
      </c>
      <c r="V306" s="138">
        <v>5.53</v>
      </c>
      <c r="W306" s="138">
        <v>5.73</v>
      </c>
      <c r="X306" s="4">
        <v>894.97</v>
      </c>
      <c r="Y306" s="4">
        <v>28.23</v>
      </c>
      <c r="Z306" s="4">
        <v>877.08</v>
      </c>
      <c r="AA306" s="32">
        <v>870.6</v>
      </c>
    </row>
    <row r="307" spans="1:27" ht="18" customHeight="1">
      <c r="A307" s="31" t="s">
        <v>1</v>
      </c>
      <c r="B307" s="6" t="s">
        <v>17</v>
      </c>
      <c r="C307" s="6" t="s">
        <v>80</v>
      </c>
      <c r="D307" s="6" t="s">
        <v>165</v>
      </c>
      <c r="E307" s="13">
        <v>24</v>
      </c>
      <c r="F307" s="7">
        <v>22</v>
      </c>
      <c r="G307" s="11">
        <v>74</v>
      </c>
      <c r="H307" s="2">
        <v>3.36</v>
      </c>
      <c r="I307" s="11" t="s">
        <v>177</v>
      </c>
      <c r="J307" s="11">
        <v>20</v>
      </c>
      <c r="K307" s="24">
        <v>46</v>
      </c>
      <c r="L307" s="26">
        <v>4.99</v>
      </c>
      <c r="M307" s="11">
        <v>0.49</v>
      </c>
      <c r="N307" s="11">
        <v>5.35</v>
      </c>
      <c r="O307" s="11">
        <v>5.66</v>
      </c>
      <c r="P307" s="11">
        <v>893.03</v>
      </c>
      <c r="Q307" s="11">
        <v>15.16</v>
      </c>
      <c r="R307" s="11">
        <v>881.64</v>
      </c>
      <c r="S307" s="27">
        <v>875.1</v>
      </c>
      <c r="T307" s="25">
        <v>5.75</v>
      </c>
      <c r="U307" s="138">
        <v>1</v>
      </c>
      <c r="V307" s="138">
        <v>6.55</v>
      </c>
      <c r="W307" s="138">
        <v>7.59</v>
      </c>
      <c r="X307" s="4">
        <v>837.1</v>
      </c>
      <c r="Y307" s="4">
        <v>82.87</v>
      </c>
      <c r="Z307" s="4">
        <v>800.48</v>
      </c>
      <c r="AA307" s="32">
        <v>605.29</v>
      </c>
    </row>
    <row r="308" spans="1:27" ht="18" customHeight="1">
      <c r="A308" s="31" t="s">
        <v>1</v>
      </c>
      <c r="B308" s="6" t="s">
        <v>17</v>
      </c>
      <c r="C308" s="6" t="s">
        <v>81</v>
      </c>
      <c r="D308" s="6" t="s">
        <v>165</v>
      </c>
      <c r="E308" s="13">
        <v>45</v>
      </c>
      <c r="F308" s="7">
        <v>19</v>
      </c>
      <c r="G308" s="11">
        <v>74</v>
      </c>
      <c r="H308" s="2">
        <v>3.89</v>
      </c>
      <c r="I308" s="11" t="s">
        <v>177</v>
      </c>
      <c r="J308" s="11">
        <v>16</v>
      </c>
      <c r="K308" s="24">
        <v>44</v>
      </c>
      <c r="L308" s="26">
        <v>5.14</v>
      </c>
      <c r="M308" s="11">
        <v>0.87</v>
      </c>
      <c r="N308" s="11">
        <v>6.01</v>
      </c>
      <c r="O308" s="11">
        <v>6.15</v>
      </c>
      <c r="P308" s="11">
        <v>886.26</v>
      </c>
      <c r="Q308" s="11">
        <v>29.29</v>
      </c>
      <c r="R308" s="11">
        <v>861.24</v>
      </c>
      <c r="S308" s="27">
        <v>841.62</v>
      </c>
      <c r="T308" s="25">
        <v>6.16</v>
      </c>
      <c r="U308" s="138">
        <v>1.1499999999999999</v>
      </c>
      <c r="V308" s="138">
        <v>6.81</v>
      </c>
      <c r="W308" s="138">
        <v>7.39</v>
      </c>
      <c r="X308" s="4">
        <v>809.71</v>
      </c>
      <c r="Y308" s="4">
        <v>76.25</v>
      </c>
      <c r="Z308" s="4">
        <v>775.72</v>
      </c>
      <c r="AA308" s="32">
        <v>664.03</v>
      </c>
    </row>
    <row r="309" spans="1:27" ht="18" customHeight="1">
      <c r="A309" s="31" t="s">
        <v>0</v>
      </c>
      <c r="B309" s="6" t="s">
        <v>18</v>
      </c>
      <c r="C309" s="6" t="s">
        <v>82</v>
      </c>
      <c r="D309" s="6" t="s">
        <v>166</v>
      </c>
      <c r="E309" s="13">
        <v>9</v>
      </c>
      <c r="F309" s="7">
        <v>9</v>
      </c>
      <c r="G309" s="11">
        <v>18</v>
      </c>
      <c r="H309" s="2">
        <v>2</v>
      </c>
      <c r="I309" s="11" t="s">
        <v>177</v>
      </c>
      <c r="J309" s="11">
        <v>5</v>
      </c>
      <c r="K309" s="24">
        <v>9</v>
      </c>
      <c r="L309" s="26">
        <v>5.31</v>
      </c>
      <c r="M309" s="11">
        <v>1.1599999999999999</v>
      </c>
      <c r="N309" s="11">
        <v>6.17</v>
      </c>
      <c r="O309" s="11">
        <v>6.33</v>
      </c>
      <c r="P309" s="11">
        <v>877.4</v>
      </c>
      <c r="Q309" s="11">
        <v>39.92</v>
      </c>
      <c r="R309" s="11">
        <v>848.16</v>
      </c>
      <c r="S309" s="27">
        <v>832.45</v>
      </c>
      <c r="T309" s="25">
        <v>6.9</v>
      </c>
      <c r="U309" s="138">
        <v>0.59</v>
      </c>
      <c r="V309" s="138">
        <v>6.93</v>
      </c>
      <c r="W309" s="138">
        <v>7.98</v>
      </c>
      <c r="X309" s="4">
        <v>740.09</v>
      </c>
      <c r="Y309" s="4">
        <v>118.8</v>
      </c>
      <c r="Z309" s="4">
        <v>772.02</v>
      </c>
      <c r="AA309" s="32">
        <v>507.31</v>
      </c>
    </row>
    <row r="310" spans="1:27" ht="18" customHeight="1">
      <c r="A310" s="31" t="s">
        <v>0</v>
      </c>
      <c r="B310" s="6" t="s">
        <v>18</v>
      </c>
      <c r="C310" s="6" t="s">
        <v>83</v>
      </c>
      <c r="D310" s="6" t="s">
        <v>166</v>
      </c>
      <c r="E310" s="13">
        <v>9</v>
      </c>
      <c r="F310" s="7">
        <v>9</v>
      </c>
      <c r="G310" s="11">
        <v>16</v>
      </c>
      <c r="H310" s="2">
        <v>1.78</v>
      </c>
      <c r="I310" s="11" t="s">
        <v>177</v>
      </c>
      <c r="J310" s="11">
        <v>5</v>
      </c>
      <c r="K310" s="24">
        <v>7</v>
      </c>
      <c r="L310" s="26">
        <v>6.04</v>
      </c>
      <c r="M310" s="11">
        <v>0.86</v>
      </c>
      <c r="N310" s="11">
        <v>6.62</v>
      </c>
      <c r="O310" s="11">
        <v>6.91</v>
      </c>
      <c r="P310" s="11">
        <v>833.57</v>
      </c>
      <c r="Q310" s="11">
        <v>47.59</v>
      </c>
      <c r="R310" s="11">
        <v>801.53</v>
      </c>
      <c r="S310" s="27">
        <v>767.89</v>
      </c>
      <c r="T310" s="25">
        <v>6.88</v>
      </c>
      <c r="U310" s="138">
        <v>0.79</v>
      </c>
      <c r="V310" s="138">
        <v>7.46</v>
      </c>
      <c r="W310" s="138">
        <v>7.54</v>
      </c>
      <c r="X310" s="4">
        <v>722.39</v>
      </c>
      <c r="Y310" s="4">
        <v>101.94</v>
      </c>
      <c r="Z310" s="4">
        <v>638.83000000000004</v>
      </c>
      <c r="AA310" s="32">
        <v>623.22</v>
      </c>
    </row>
    <row r="311" spans="1:27" ht="18" customHeight="1">
      <c r="A311" s="31" t="s">
        <v>0</v>
      </c>
      <c r="B311" s="6" t="s">
        <v>18</v>
      </c>
      <c r="C311" s="6" t="s">
        <v>89</v>
      </c>
      <c r="D311" s="6" t="s">
        <v>166</v>
      </c>
      <c r="E311" s="13">
        <v>8</v>
      </c>
      <c r="F311" s="7">
        <v>8</v>
      </c>
      <c r="G311" s="11">
        <v>25</v>
      </c>
      <c r="H311" s="2">
        <v>3.13</v>
      </c>
      <c r="I311" s="11" t="s">
        <v>177</v>
      </c>
      <c r="J311" s="11">
        <v>8</v>
      </c>
      <c r="K311" s="24">
        <v>15</v>
      </c>
      <c r="L311" s="26">
        <v>4.99</v>
      </c>
      <c r="M311" s="11">
        <v>0.71</v>
      </c>
      <c r="N311" s="11">
        <v>5.51</v>
      </c>
      <c r="O311" s="11">
        <v>5.88</v>
      </c>
      <c r="P311" s="11">
        <v>893.46</v>
      </c>
      <c r="Q311" s="11">
        <v>21.84</v>
      </c>
      <c r="R311" s="11">
        <v>877.5</v>
      </c>
      <c r="S311" s="27">
        <v>866.14</v>
      </c>
      <c r="T311" s="25">
        <v>6.01</v>
      </c>
      <c r="U311" s="138">
        <v>1.06</v>
      </c>
      <c r="V311" s="138">
        <v>6.96</v>
      </c>
      <c r="W311" s="138">
        <v>7.03</v>
      </c>
      <c r="X311" s="4">
        <v>828.35</v>
      </c>
      <c r="Y311" s="4">
        <v>64.61</v>
      </c>
      <c r="Z311" s="4">
        <v>760.99</v>
      </c>
      <c r="AA311" s="32">
        <v>745.86</v>
      </c>
    </row>
    <row r="312" spans="1:27" ht="18" customHeight="1">
      <c r="A312" s="31" t="s">
        <v>0</v>
      </c>
      <c r="B312" s="6" t="s">
        <v>18</v>
      </c>
      <c r="C312" s="6" t="s">
        <v>84</v>
      </c>
      <c r="D312" s="6" t="s">
        <v>166</v>
      </c>
      <c r="E312" s="13">
        <v>6</v>
      </c>
      <c r="F312" s="7">
        <v>6</v>
      </c>
      <c r="G312" s="11">
        <v>13</v>
      </c>
      <c r="H312" s="2">
        <v>2.17</v>
      </c>
      <c r="I312" s="11" t="s">
        <v>177</v>
      </c>
      <c r="J312" s="11">
        <v>2</v>
      </c>
      <c r="K312" s="24">
        <v>7</v>
      </c>
      <c r="L312" s="26">
        <v>5.62</v>
      </c>
      <c r="M312" s="11">
        <v>1.24</v>
      </c>
      <c r="N312" s="11">
        <v>6.58</v>
      </c>
      <c r="O312" s="11">
        <v>6.67</v>
      </c>
      <c r="P312" s="11">
        <v>854.84</v>
      </c>
      <c r="Q312" s="11">
        <v>56.29</v>
      </c>
      <c r="R312" s="11">
        <v>803.54</v>
      </c>
      <c r="S312" s="27">
        <v>790.67</v>
      </c>
      <c r="T312" s="25">
        <v>7.08</v>
      </c>
      <c r="U312" s="138">
        <v>0.19</v>
      </c>
      <c r="V312" s="138">
        <v>7.18</v>
      </c>
      <c r="W312" s="138">
        <v>7.28</v>
      </c>
      <c r="X312" s="4">
        <v>730.5</v>
      </c>
      <c r="Y312" s="4">
        <v>39.770000000000003</v>
      </c>
      <c r="Z312" s="4">
        <v>710.62</v>
      </c>
      <c r="AA312" s="32">
        <v>690.73</v>
      </c>
    </row>
    <row r="313" spans="1:27" ht="18" customHeight="1">
      <c r="A313" s="31" t="s">
        <v>0</v>
      </c>
      <c r="B313" s="6" t="s">
        <v>18</v>
      </c>
      <c r="C313" s="6" t="s">
        <v>85</v>
      </c>
      <c r="D313" s="6" t="s">
        <v>166</v>
      </c>
      <c r="E313" s="13">
        <v>6</v>
      </c>
      <c r="F313" s="7">
        <v>6</v>
      </c>
      <c r="G313" s="11">
        <v>8</v>
      </c>
      <c r="H313" s="2">
        <v>1.33</v>
      </c>
      <c r="I313" s="11" t="s">
        <v>177</v>
      </c>
      <c r="J313" s="11">
        <v>1</v>
      </c>
      <c r="K313" s="24">
        <v>2</v>
      </c>
      <c r="L313" s="26">
        <v>5.99</v>
      </c>
      <c r="M313" s="11">
        <v>0.48</v>
      </c>
      <c r="N313" s="11">
        <v>6.33</v>
      </c>
      <c r="O313" s="11">
        <v>6.48</v>
      </c>
      <c r="P313" s="11">
        <v>848.04</v>
      </c>
      <c r="Q313" s="11">
        <v>28.09</v>
      </c>
      <c r="R313" s="11">
        <v>831.45</v>
      </c>
      <c r="S313" s="27">
        <v>807.45</v>
      </c>
      <c r="T313" s="25">
        <v>7.13</v>
      </c>
      <c r="U313" s="138">
        <v>0</v>
      </c>
      <c r="V313" s="138">
        <v>7.13</v>
      </c>
      <c r="W313" s="138">
        <v>7.13</v>
      </c>
      <c r="X313" s="4">
        <v>724.06</v>
      </c>
      <c r="Y313" s="4">
        <v>0</v>
      </c>
      <c r="Z313" s="4">
        <v>724.06</v>
      </c>
      <c r="AA313" s="32">
        <v>724.06</v>
      </c>
    </row>
    <row r="314" spans="1:27" ht="18" customHeight="1">
      <c r="A314" s="31" t="s">
        <v>0</v>
      </c>
      <c r="B314" s="6" t="s">
        <v>18</v>
      </c>
      <c r="C314" s="6" t="s">
        <v>86</v>
      </c>
      <c r="D314" s="6" t="s">
        <v>166</v>
      </c>
      <c r="E314" s="13">
        <v>6</v>
      </c>
      <c r="F314" s="7">
        <v>6</v>
      </c>
      <c r="G314" s="11">
        <v>15</v>
      </c>
      <c r="H314" s="2">
        <v>2.5</v>
      </c>
      <c r="I314" s="11" t="s">
        <v>177</v>
      </c>
      <c r="J314" s="11">
        <v>4</v>
      </c>
      <c r="K314" s="24">
        <v>5</v>
      </c>
      <c r="L314" s="26">
        <v>4.4400000000000004</v>
      </c>
      <c r="M314" s="11">
        <v>1.05</v>
      </c>
      <c r="N314" s="11">
        <v>5.45</v>
      </c>
      <c r="O314" s="11">
        <v>5.8</v>
      </c>
      <c r="P314" s="11">
        <v>909.9</v>
      </c>
      <c r="Q314" s="11">
        <v>32.19</v>
      </c>
      <c r="R314" s="11">
        <v>878.16</v>
      </c>
      <c r="S314" s="27">
        <v>868.94</v>
      </c>
      <c r="T314" s="25">
        <v>6.88</v>
      </c>
      <c r="U314" s="138">
        <v>0.78</v>
      </c>
      <c r="V314" s="138">
        <v>7.53</v>
      </c>
      <c r="W314" s="138">
        <v>7.57</v>
      </c>
      <c r="X314" s="4">
        <v>724.97</v>
      </c>
      <c r="Y314" s="4">
        <v>106.09</v>
      </c>
      <c r="Z314" s="4">
        <v>627.57000000000005</v>
      </c>
      <c r="AA314" s="32">
        <v>617.11</v>
      </c>
    </row>
    <row r="315" spans="1:27" ht="18" customHeight="1">
      <c r="A315" s="31" t="s">
        <v>0</v>
      </c>
      <c r="B315" s="6" t="s">
        <v>18</v>
      </c>
      <c r="C315" s="6" t="s">
        <v>87</v>
      </c>
      <c r="D315" s="6" t="s">
        <v>166</v>
      </c>
      <c r="E315" s="13">
        <v>6</v>
      </c>
      <c r="F315" s="7">
        <v>6</v>
      </c>
      <c r="G315" s="11">
        <v>7</v>
      </c>
      <c r="H315" s="2">
        <v>1.17</v>
      </c>
      <c r="I315" s="11" t="s">
        <v>177</v>
      </c>
      <c r="J315" s="11">
        <v>2</v>
      </c>
      <c r="K315" s="24">
        <v>1</v>
      </c>
      <c r="L315" s="26">
        <v>6.82</v>
      </c>
      <c r="M315" s="11">
        <v>0.39</v>
      </c>
      <c r="N315" s="11">
        <v>7.01</v>
      </c>
      <c r="O315" s="11">
        <v>7.49</v>
      </c>
      <c r="P315" s="11">
        <v>767.23</v>
      </c>
      <c r="Q315" s="11">
        <v>63.59</v>
      </c>
      <c r="R315" s="11">
        <v>758.5</v>
      </c>
      <c r="S315" s="27">
        <v>637.67999999999995</v>
      </c>
      <c r="T315" s="25">
        <v>7.52</v>
      </c>
      <c r="U315" s="138">
        <v>0.03</v>
      </c>
      <c r="V315" s="138">
        <v>7.54</v>
      </c>
      <c r="W315" s="138">
        <v>7.55</v>
      </c>
      <c r="X315" s="4">
        <v>629.08000000000004</v>
      </c>
      <c r="Y315" s="4">
        <v>8.59</v>
      </c>
      <c r="Z315" s="4">
        <v>624.79</v>
      </c>
      <c r="AA315" s="32">
        <v>620.49</v>
      </c>
    </row>
    <row r="316" spans="1:27" ht="18" customHeight="1">
      <c r="A316" s="31" t="s">
        <v>0</v>
      </c>
      <c r="B316" s="6" t="s">
        <v>18</v>
      </c>
      <c r="C316" s="6" t="s">
        <v>88</v>
      </c>
      <c r="D316" s="6" t="s">
        <v>166</v>
      </c>
      <c r="E316" s="13">
        <v>5</v>
      </c>
      <c r="F316" s="7">
        <v>4</v>
      </c>
      <c r="G316" s="11">
        <v>4</v>
      </c>
      <c r="H316" s="2">
        <v>1</v>
      </c>
      <c r="I316" s="11" t="s">
        <v>177</v>
      </c>
      <c r="J316" s="11">
        <v>0</v>
      </c>
      <c r="K316" s="24">
        <v>0</v>
      </c>
      <c r="L316" s="26">
        <v>6.19</v>
      </c>
      <c r="M316" s="11">
        <v>2</v>
      </c>
      <c r="N316" s="11">
        <v>7.32</v>
      </c>
      <c r="O316" s="11">
        <v>8.08</v>
      </c>
      <c r="P316" s="11">
        <v>743.44</v>
      </c>
      <c r="Q316" s="11">
        <v>169.17</v>
      </c>
      <c r="R316" s="11">
        <v>679.88</v>
      </c>
      <c r="S316" s="27">
        <v>485.9</v>
      </c>
      <c r="T316" s="25"/>
      <c r="U316" s="138"/>
      <c r="V316" s="138"/>
      <c r="W316" s="138"/>
      <c r="X316" s="4"/>
      <c r="Y316" s="4"/>
      <c r="Z316" s="4"/>
      <c r="AA316" s="32"/>
    </row>
    <row r="317" spans="1:27" ht="18" customHeight="1">
      <c r="A317" s="31" t="s">
        <v>0</v>
      </c>
      <c r="B317" s="6" t="s">
        <v>19</v>
      </c>
      <c r="C317" s="6" t="s">
        <v>90</v>
      </c>
      <c r="D317" s="6" t="s">
        <v>166</v>
      </c>
      <c r="E317" s="13">
        <v>16</v>
      </c>
      <c r="F317" s="7">
        <v>16</v>
      </c>
      <c r="G317" s="11">
        <v>30</v>
      </c>
      <c r="H317" s="2">
        <v>1.88</v>
      </c>
      <c r="I317" s="11" t="s">
        <v>177</v>
      </c>
      <c r="J317" s="11">
        <v>7</v>
      </c>
      <c r="K317" s="24">
        <v>14</v>
      </c>
      <c r="L317" s="26">
        <v>6.03</v>
      </c>
      <c r="M317" s="11">
        <v>0.54</v>
      </c>
      <c r="N317" s="11">
        <v>6.4</v>
      </c>
      <c r="O317" s="11">
        <v>6.69</v>
      </c>
      <c r="P317" s="11">
        <v>846.67</v>
      </c>
      <c r="Q317" s="11">
        <v>32.72</v>
      </c>
      <c r="R317" s="11">
        <v>823.75</v>
      </c>
      <c r="S317" s="27">
        <v>791.65</v>
      </c>
      <c r="T317" s="25">
        <v>6.98</v>
      </c>
      <c r="U317" s="138">
        <v>1.01</v>
      </c>
      <c r="V317" s="138">
        <v>7.74</v>
      </c>
      <c r="W317" s="138">
        <v>8.0500000000000007</v>
      </c>
      <c r="X317" s="4">
        <v>694.59</v>
      </c>
      <c r="Y317" s="4">
        <v>137.94</v>
      </c>
      <c r="Z317" s="4">
        <v>573.14</v>
      </c>
      <c r="AA317" s="32">
        <v>494.55</v>
      </c>
    </row>
    <row r="318" spans="1:27" ht="18" customHeight="1">
      <c r="A318" s="31" t="s">
        <v>0</v>
      </c>
      <c r="B318" s="6" t="s">
        <v>19</v>
      </c>
      <c r="C318" s="16" t="s">
        <v>160</v>
      </c>
      <c r="D318" s="6" t="s">
        <v>166</v>
      </c>
      <c r="E318" s="13"/>
      <c r="F318" s="7">
        <v>2</v>
      </c>
      <c r="G318" s="11">
        <v>8</v>
      </c>
      <c r="H318" s="2">
        <v>4</v>
      </c>
      <c r="I318" s="11" t="s">
        <v>177</v>
      </c>
      <c r="J318" s="11">
        <v>0</v>
      </c>
      <c r="K318" s="24">
        <v>6</v>
      </c>
      <c r="L318" s="26">
        <v>4.75</v>
      </c>
      <c r="M318" s="11">
        <v>1.06</v>
      </c>
      <c r="N318" s="11">
        <v>5.27</v>
      </c>
      <c r="O318" s="11">
        <v>5.8</v>
      </c>
      <c r="P318" s="11">
        <v>896.92</v>
      </c>
      <c r="Q318" s="11">
        <v>35.97</v>
      </c>
      <c r="R318" s="11">
        <v>878.93</v>
      </c>
      <c r="S318" s="27">
        <v>860.95</v>
      </c>
      <c r="T318" s="25"/>
      <c r="U318" s="138"/>
      <c r="V318" s="138"/>
      <c r="W318" s="138"/>
      <c r="X318" s="4"/>
      <c r="Y318" s="4"/>
      <c r="Z318" s="4"/>
      <c r="AA318" s="32"/>
    </row>
    <row r="319" spans="1:27" ht="18" customHeight="1">
      <c r="A319" s="31" t="s">
        <v>1</v>
      </c>
      <c r="B319" s="6" t="s">
        <v>18</v>
      </c>
      <c r="C319" s="6" t="s">
        <v>93</v>
      </c>
      <c r="D319" s="6" t="s">
        <v>166</v>
      </c>
      <c r="E319" s="13">
        <v>10</v>
      </c>
      <c r="F319" s="7">
        <v>10</v>
      </c>
      <c r="G319" s="11">
        <v>40</v>
      </c>
      <c r="H319" s="2">
        <v>4</v>
      </c>
      <c r="I319" s="11" t="s">
        <v>177</v>
      </c>
      <c r="J319" s="11">
        <v>10</v>
      </c>
      <c r="K319" s="24">
        <v>4</v>
      </c>
      <c r="L319" s="26">
        <v>4.88</v>
      </c>
      <c r="M319" s="11">
        <v>0.62</v>
      </c>
      <c r="N319" s="11">
        <v>5.21</v>
      </c>
      <c r="O319" s="11">
        <v>5.59</v>
      </c>
      <c r="P319" s="11">
        <v>895.48</v>
      </c>
      <c r="Q319" s="11">
        <v>20.37</v>
      </c>
      <c r="R319" s="11">
        <v>879.94</v>
      </c>
      <c r="S319" s="27">
        <v>873.35</v>
      </c>
      <c r="T319" s="25">
        <v>5.19</v>
      </c>
      <c r="U319" s="138">
        <v>0.79</v>
      </c>
      <c r="V319" s="138">
        <v>5.72</v>
      </c>
      <c r="W319" s="138">
        <v>6.05</v>
      </c>
      <c r="X319" s="4">
        <v>886.62</v>
      </c>
      <c r="Y319" s="4">
        <v>24.92</v>
      </c>
      <c r="Z319" s="4">
        <v>870.75</v>
      </c>
      <c r="AA319" s="32">
        <v>857.42</v>
      </c>
    </row>
    <row r="320" spans="1:27" ht="18" customHeight="1">
      <c r="A320" s="31" t="s">
        <v>1</v>
      </c>
      <c r="B320" s="6" t="s">
        <v>20</v>
      </c>
      <c r="C320" s="6" t="s">
        <v>94</v>
      </c>
      <c r="D320" s="6" t="s">
        <v>166</v>
      </c>
      <c r="E320" s="13">
        <v>9</v>
      </c>
      <c r="F320" s="7">
        <v>9</v>
      </c>
      <c r="G320" s="11">
        <v>48</v>
      </c>
      <c r="H320" s="2">
        <v>5.33</v>
      </c>
      <c r="I320" s="11" t="s">
        <v>177</v>
      </c>
      <c r="J320" s="11">
        <v>9</v>
      </c>
      <c r="K320" s="24">
        <v>6</v>
      </c>
      <c r="L320" s="26">
        <v>2.57</v>
      </c>
      <c r="M320" s="11">
        <v>0.54</v>
      </c>
      <c r="N320" s="11">
        <v>2.98</v>
      </c>
      <c r="O320" s="11">
        <v>3.27</v>
      </c>
      <c r="P320" s="11">
        <v>967.34</v>
      </c>
      <c r="Q320" s="11">
        <v>16.559999999999999</v>
      </c>
      <c r="R320" s="11">
        <v>955.6</v>
      </c>
      <c r="S320" s="27">
        <v>945.68</v>
      </c>
      <c r="T320" s="25">
        <v>3</v>
      </c>
      <c r="U320" s="138">
        <v>0.46</v>
      </c>
      <c r="V320" s="138">
        <v>3.27</v>
      </c>
      <c r="W320" s="138">
        <v>3.52</v>
      </c>
      <c r="X320" s="4">
        <v>954.32</v>
      </c>
      <c r="Y320" s="4">
        <v>14.02</v>
      </c>
      <c r="Z320" s="4">
        <v>944.95</v>
      </c>
      <c r="AA320" s="32">
        <v>939.39</v>
      </c>
    </row>
    <row r="321" spans="1:27" ht="18" customHeight="1">
      <c r="A321" s="31" t="s">
        <v>1</v>
      </c>
      <c r="B321" s="6" t="s">
        <v>20</v>
      </c>
      <c r="C321" s="6" t="s">
        <v>95</v>
      </c>
      <c r="D321" s="6" t="s">
        <v>166</v>
      </c>
      <c r="E321" s="13">
        <v>4</v>
      </c>
      <c r="F321" s="7">
        <v>4</v>
      </c>
      <c r="G321" s="11">
        <v>19</v>
      </c>
      <c r="H321" s="2">
        <v>4.75</v>
      </c>
      <c r="I321" s="11" t="s">
        <v>177</v>
      </c>
      <c r="J321" s="11">
        <v>4</v>
      </c>
      <c r="K321" s="24">
        <v>6</v>
      </c>
      <c r="L321" s="26">
        <v>2.11</v>
      </c>
      <c r="M321" s="11">
        <v>0.52</v>
      </c>
      <c r="N321" s="11">
        <v>2.5299999999999998</v>
      </c>
      <c r="O321" s="11">
        <v>2.75</v>
      </c>
      <c r="P321" s="11">
        <v>981.55</v>
      </c>
      <c r="Q321" s="11">
        <v>15.51</v>
      </c>
      <c r="R321" s="11">
        <v>968.63</v>
      </c>
      <c r="S321" s="27">
        <v>962.43</v>
      </c>
      <c r="T321" s="25">
        <v>3.51</v>
      </c>
      <c r="U321" s="138">
        <v>0.61</v>
      </c>
      <c r="V321" s="138">
        <v>3.77</v>
      </c>
      <c r="W321" s="138">
        <v>4.3</v>
      </c>
      <c r="X321" s="4">
        <v>937.87</v>
      </c>
      <c r="Y321" s="4">
        <v>15.97</v>
      </c>
      <c r="Z321" s="4">
        <v>930.94</v>
      </c>
      <c r="AA321" s="32">
        <v>916</v>
      </c>
    </row>
    <row r="322" spans="1:27" ht="18" customHeight="1">
      <c r="A322" s="31" t="s">
        <v>1</v>
      </c>
      <c r="B322" s="6" t="s">
        <v>20</v>
      </c>
      <c r="C322" s="6" t="s">
        <v>96</v>
      </c>
      <c r="D322" s="6" t="s">
        <v>166</v>
      </c>
      <c r="E322" s="13">
        <v>4</v>
      </c>
      <c r="F322" s="7">
        <v>4</v>
      </c>
      <c r="G322" s="11">
        <v>33</v>
      </c>
      <c r="H322" s="2">
        <v>8.25</v>
      </c>
      <c r="I322" s="11" t="s">
        <v>177</v>
      </c>
      <c r="J322" s="11">
        <v>4</v>
      </c>
      <c r="K322" s="24">
        <v>13</v>
      </c>
      <c r="L322" s="26">
        <v>2.83</v>
      </c>
      <c r="M322" s="11">
        <v>0.36</v>
      </c>
      <c r="N322" s="11">
        <v>2.97</v>
      </c>
      <c r="O322" s="11">
        <v>3.39</v>
      </c>
      <c r="P322" s="11">
        <v>959.22</v>
      </c>
      <c r="Q322" s="11">
        <v>11.15</v>
      </c>
      <c r="R322" s="11">
        <v>954.85</v>
      </c>
      <c r="S322" s="27">
        <v>942.14</v>
      </c>
      <c r="T322" s="25">
        <v>3.47</v>
      </c>
      <c r="U322" s="138">
        <v>0.73</v>
      </c>
      <c r="V322" s="138">
        <v>3.82</v>
      </c>
      <c r="W322" s="138">
        <v>4.43</v>
      </c>
      <c r="X322" s="4">
        <v>940.54</v>
      </c>
      <c r="Y322" s="4">
        <v>21.78</v>
      </c>
      <c r="Z322" s="4">
        <v>930.31</v>
      </c>
      <c r="AA322" s="32">
        <v>911.97</v>
      </c>
    </row>
    <row r="323" spans="1:27" ht="18" customHeight="1">
      <c r="A323" s="31" t="s">
        <v>1</v>
      </c>
      <c r="B323" s="6" t="s">
        <v>20</v>
      </c>
      <c r="C323" s="6" t="s">
        <v>97</v>
      </c>
      <c r="D323" s="6" t="s">
        <v>166</v>
      </c>
      <c r="E323" s="13">
        <v>3</v>
      </c>
      <c r="F323" s="7">
        <v>3</v>
      </c>
      <c r="G323" s="11">
        <v>2</v>
      </c>
      <c r="H323" s="2">
        <v>0.67</v>
      </c>
      <c r="I323" s="11" t="s">
        <v>177</v>
      </c>
      <c r="J323" s="11">
        <v>1</v>
      </c>
      <c r="K323" s="24">
        <v>0</v>
      </c>
      <c r="L323" s="26">
        <v>6.73</v>
      </c>
      <c r="M323" s="11">
        <v>0.61</v>
      </c>
      <c r="N323" s="11">
        <v>7.04</v>
      </c>
      <c r="O323" s="11">
        <v>7.34</v>
      </c>
      <c r="P323" s="11">
        <v>763.31</v>
      </c>
      <c r="Q323" s="11">
        <v>89.77</v>
      </c>
      <c r="R323" s="11">
        <v>718.43</v>
      </c>
      <c r="S323" s="27">
        <v>673.55</v>
      </c>
      <c r="T323" s="25">
        <v>6.12</v>
      </c>
      <c r="U323" s="138">
        <v>0</v>
      </c>
      <c r="V323" s="138">
        <v>6.12</v>
      </c>
      <c r="W323" s="138">
        <v>6.12</v>
      </c>
      <c r="X323" s="4">
        <v>853.08</v>
      </c>
      <c r="Y323" s="4">
        <v>0</v>
      </c>
      <c r="Z323" s="4">
        <v>853.08</v>
      </c>
      <c r="AA323" s="32">
        <v>853.08</v>
      </c>
    </row>
    <row r="324" spans="1:27" ht="18" customHeight="1">
      <c r="A324" s="31" t="s">
        <v>1</v>
      </c>
      <c r="B324" s="6" t="s">
        <v>20</v>
      </c>
      <c r="C324" s="6" t="s">
        <v>98</v>
      </c>
      <c r="D324" s="6" t="s">
        <v>166</v>
      </c>
      <c r="E324" s="13">
        <v>3</v>
      </c>
      <c r="F324" s="7">
        <v>3</v>
      </c>
      <c r="G324" s="11">
        <v>9</v>
      </c>
      <c r="H324" s="2">
        <v>3</v>
      </c>
      <c r="I324" s="11" t="s">
        <v>177</v>
      </c>
      <c r="J324" s="11">
        <v>3</v>
      </c>
      <c r="K324" s="24">
        <v>6</v>
      </c>
      <c r="L324" s="26">
        <v>5.61</v>
      </c>
      <c r="M324" s="11">
        <v>0.28999999999999998</v>
      </c>
      <c r="N324" s="11">
        <v>5.75</v>
      </c>
      <c r="O324" s="11">
        <v>6.01</v>
      </c>
      <c r="P324" s="11">
        <v>875.01</v>
      </c>
      <c r="Q324" s="11">
        <v>9.84</v>
      </c>
      <c r="R324" s="11">
        <v>870.01</v>
      </c>
      <c r="S324" s="27">
        <v>861.63</v>
      </c>
      <c r="T324" s="25">
        <v>6.41</v>
      </c>
      <c r="U324" s="138">
        <v>0.96</v>
      </c>
      <c r="V324" s="138">
        <v>6.87</v>
      </c>
      <c r="W324" s="138">
        <v>7.72</v>
      </c>
      <c r="X324" s="4">
        <v>773.44</v>
      </c>
      <c r="Y324" s="4">
        <v>136.74</v>
      </c>
      <c r="Z324" s="4">
        <v>720.96</v>
      </c>
      <c r="AA324" s="32">
        <v>580.29999999999995</v>
      </c>
    </row>
    <row r="325" spans="1:27" ht="18" customHeight="1">
      <c r="A325" s="31" t="s">
        <v>1</v>
      </c>
      <c r="B325" s="6" t="s">
        <v>20</v>
      </c>
      <c r="C325" s="6" t="s">
        <v>99</v>
      </c>
      <c r="D325" s="6" t="s">
        <v>166</v>
      </c>
      <c r="E325" s="13">
        <v>3</v>
      </c>
      <c r="F325" s="7">
        <v>3</v>
      </c>
      <c r="G325" s="11">
        <v>8</v>
      </c>
      <c r="H325" s="2">
        <v>2.67</v>
      </c>
      <c r="I325" s="11" t="s">
        <v>177</v>
      </c>
      <c r="J325" s="11">
        <v>3</v>
      </c>
      <c r="K325" s="24">
        <v>5</v>
      </c>
      <c r="L325" s="26">
        <v>6.06</v>
      </c>
      <c r="M325" s="11">
        <v>0.16</v>
      </c>
      <c r="N325" s="11">
        <v>6.16</v>
      </c>
      <c r="O325" s="11">
        <v>6.23</v>
      </c>
      <c r="P325" s="11">
        <v>854.89</v>
      </c>
      <c r="Q325" s="11">
        <v>11.58</v>
      </c>
      <c r="R325" s="11">
        <v>847.41</v>
      </c>
      <c r="S325" s="27">
        <v>841.63</v>
      </c>
      <c r="T325" s="25">
        <v>6.54</v>
      </c>
      <c r="U325" s="138">
        <v>0.54</v>
      </c>
      <c r="V325" s="138">
        <v>6.77</v>
      </c>
      <c r="W325" s="138">
        <v>7.3</v>
      </c>
      <c r="X325" s="4">
        <v>793.35</v>
      </c>
      <c r="Y325" s="4">
        <v>76.599999999999994</v>
      </c>
      <c r="Z325" s="4">
        <v>763.43</v>
      </c>
      <c r="AA325" s="32">
        <v>685.23</v>
      </c>
    </row>
    <row r="326" spans="1:27" ht="18" customHeight="1">
      <c r="A326" s="31" t="s">
        <v>1</v>
      </c>
      <c r="B326" s="6" t="s">
        <v>20</v>
      </c>
      <c r="C326" s="6" t="s">
        <v>100</v>
      </c>
      <c r="D326" s="6" t="s">
        <v>166</v>
      </c>
      <c r="E326" s="13">
        <v>3</v>
      </c>
      <c r="F326" s="7">
        <v>3</v>
      </c>
      <c r="G326" s="11">
        <v>28</v>
      </c>
      <c r="H326" s="2">
        <v>9.33</v>
      </c>
      <c r="I326" s="11" t="s">
        <v>177</v>
      </c>
      <c r="J326" s="11">
        <v>3</v>
      </c>
      <c r="K326" s="24">
        <v>9</v>
      </c>
      <c r="L326" s="26">
        <v>3.26</v>
      </c>
      <c r="M326" s="11">
        <v>0.2</v>
      </c>
      <c r="N326" s="11">
        <v>3.34</v>
      </c>
      <c r="O326" s="11">
        <v>3.54</v>
      </c>
      <c r="P326" s="11">
        <v>946.11</v>
      </c>
      <c r="Q326" s="11">
        <v>6.05</v>
      </c>
      <c r="R326" s="11">
        <v>943.55</v>
      </c>
      <c r="S326" s="27">
        <v>937.62</v>
      </c>
      <c r="T326" s="25">
        <v>4.25</v>
      </c>
      <c r="U326" s="138">
        <v>0.59</v>
      </c>
      <c r="V326" s="138">
        <v>4.57</v>
      </c>
      <c r="W326" s="138">
        <v>5.04</v>
      </c>
      <c r="X326" s="4">
        <v>916.49</v>
      </c>
      <c r="Y326" s="4">
        <v>17.12</v>
      </c>
      <c r="Z326" s="4">
        <v>907.2</v>
      </c>
      <c r="AA326" s="32">
        <v>893.76</v>
      </c>
    </row>
    <row r="327" spans="1:27" ht="18" customHeight="1">
      <c r="A327" s="31" t="s">
        <v>1</v>
      </c>
      <c r="B327" s="6" t="s">
        <v>20</v>
      </c>
      <c r="C327" s="6" t="s">
        <v>101</v>
      </c>
      <c r="D327" s="6" t="s">
        <v>166</v>
      </c>
      <c r="E327" s="13">
        <v>5</v>
      </c>
      <c r="F327" s="7">
        <v>5</v>
      </c>
      <c r="G327" s="11">
        <v>25</v>
      </c>
      <c r="H327" s="2">
        <v>5</v>
      </c>
      <c r="I327" s="11" t="s">
        <v>177</v>
      </c>
      <c r="J327" s="11">
        <v>5</v>
      </c>
      <c r="K327" s="24">
        <v>18</v>
      </c>
      <c r="L327" s="26">
        <v>4.59</v>
      </c>
      <c r="M327" s="11">
        <v>0.32</v>
      </c>
      <c r="N327" s="11">
        <v>4.8099999999999996</v>
      </c>
      <c r="O327" s="11">
        <v>5.0599999999999996</v>
      </c>
      <c r="P327" s="11">
        <v>905.85</v>
      </c>
      <c r="Q327" s="11">
        <v>10.89</v>
      </c>
      <c r="R327" s="11">
        <v>900.7</v>
      </c>
      <c r="S327" s="27">
        <v>889.35</v>
      </c>
      <c r="T327" s="25">
        <v>6.53</v>
      </c>
      <c r="U327" s="138">
        <v>0.71</v>
      </c>
      <c r="V327" s="138">
        <v>7.16</v>
      </c>
      <c r="W327" s="138">
        <v>7.27</v>
      </c>
      <c r="X327" s="4">
        <v>783.78</v>
      </c>
      <c r="Y327" s="4">
        <v>72.87</v>
      </c>
      <c r="Z327" s="4">
        <v>713.75</v>
      </c>
      <c r="AA327" s="32">
        <v>689.97</v>
      </c>
    </row>
    <row r="328" spans="1:27" ht="18" customHeight="1">
      <c r="A328" s="31" t="s">
        <v>1</v>
      </c>
      <c r="B328" s="6" t="s">
        <v>20</v>
      </c>
      <c r="C328" s="6" t="s">
        <v>102</v>
      </c>
      <c r="D328" s="6" t="s">
        <v>166</v>
      </c>
      <c r="E328" s="13">
        <v>5</v>
      </c>
      <c r="F328" s="7">
        <v>5</v>
      </c>
      <c r="G328" s="11">
        <v>32</v>
      </c>
      <c r="H328" s="2">
        <v>6.4</v>
      </c>
      <c r="I328" s="11" t="s">
        <v>177</v>
      </c>
      <c r="J328" s="11">
        <v>4</v>
      </c>
      <c r="K328" s="24">
        <v>17</v>
      </c>
      <c r="L328" s="26">
        <v>4.28</v>
      </c>
      <c r="M328" s="11">
        <v>0.33</v>
      </c>
      <c r="N328" s="11">
        <v>4.58</v>
      </c>
      <c r="O328" s="11">
        <v>4.62</v>
      </c>
      <c r="P328" s="11">
        <v>915.91</v>
      </c>
      <c r="Q328" s="11">
        <v>9.67</v>
      </c>
      <c r="R328" s="11">
        <v>907.74</v>
      </c>
      <c r="S328" s="27">
        <v>906.4</v>
      </c>
      <c r="T328" s="25">
        <v>5.0999999999999996</v>
      </c>
      <c r="U328" s="138">
        <v>0.17</v>
      </c>
      <c r="V328" s="138">
        <v>5.24</v>
      </c>
      <c r="W328" s="138">
        <v>5.32</v>
      </c>
      <c r="X328" s="4">
        <v>889.35</v>
      </c>
      <c r="Y328" s="4">
        <v>4.01</v>
      </c>
      <c r="Z328" s="4">
        <v>886.15</v>
      </c>
      <c r="AA328" s="32">
        <v>885.31</v>
      </c>
    </row>
    <row r="329" spans="1:27" ht="18" customHeight="1">
      <c r="A329" s="31" t="s">
        <v>1</v>
      </c>
      <c r="B329" s="6" t="s">
        <v>19</v>
      </c>
      <c r="C329" s="6" t="s">
        <v>103</v>
      </c>
      <c r="D329" s="6" t="s">
        <v>166</v>
      </c>
      <c r="E329" s="13">
        <v>4</v>
      </c>
      <c r="F329" s="7">
        <v>5</v>
      </c>
      <c r="G329" s="11">
        <v>22</v>
      </c>
      <c r="H329" s="2">
        <v>4.4000000000000004</v>
      </c>
      <c r="I329" s="11" t="s">
        <v>177</v>
      </c>
      <c r="J329" s="11">
        <v>5</v>
      </c>
      <c r="K329" s="24">
        <v>14</v>
      </c>
      <c r="L329" s="26">
        <v>3.85</v>
      </c>
      <c r="M329" s="11">
        <v>0.22</v>
      </c>
      <c r="N329" s="11">
        <v>3.98</v>
      </c>
      <c r="O329" s="11">
        <v>4.2</v>
      </c>
      <c r="P329" s="11">
        <v>928.62</v>
      </c>
      <c r="Q329" s="11">
        <v>7.12</v>
      </c>
      <c r="R329" s="11">
        <v>925.74</v>
      </c>
      <c r="S329" s="27">
        <v>917.06</v>
      </c>
      <c r="T329" s="25">
        <v>5.47</v>
      </c>
      <c r="U329" s="138">
        <v>1.42</v>
      </c>
      <c r="V329" s="138">
        <v>6.66</v>
      </c>
      <c r="W329" s="138">
        <v>6.93</v>
      </c>
      <c r="X329" s="4">
        <v>852.46</v>
      </c>
      <c r="Y329" s="4">
        <v>67.55</v>
      </c>
      <c r="Z329" s="4">
        <v>797</v>
      </c>
      <c r="AA329" s="32">
        <v>767.93</v>
      </c>
    </row>
    <row r="330" spans="1:27" ht="18" customHeight="1">
      <c r="A330" s="31" t="s">
        <v>1</v>
      </c>
      <c r="B330" s="6" t="s">
        <v>19</v>
      </c>
      <c r="C330" s="6" t="s">
        <v>104</v>
      </c>
      <c r="D330" s="6" t="s">
        <v>166</v>
      </c>
      <c r="E330" s="13">
        <v>2</v>
      </c>
      <c r="F330" s="7">
        <v>2</v>
      </c>
      <c r="G330" s="11">
        <v>10</v>
      </c>
      <c r="H330" s="2">
        <v>5</v>
      </c>
      <c r="I330" s="11" t="s">
        <v>177</v>
      </c>
      <c r="J330" s="11">
        <v>1</v>
      </c>
      <c r="K330" s="24">
        <v>7</v>
      </c>
      <c r="L330" s="26">
        <v>3.96</v>
      </c>
      <c r="M330" s="11">
        <v>0.31</v>
      </c>
      <c r="N330" s="11">
        <v>4.12</v>
      </c>
      <c r="O330" s="11">
        <v>4.2699999999999996</v>
      </c>
      <c r="P330" s="11">
        <v>924.49</v>
      </c>
      <c r="Q330" s="11">
        <v>9.56</v>
      </c>
      <c r="R330" s="11">
        <v>919.7</v>
      </c>
      <c r="S330" s="27">
        <v>914.92</v>
      </c>
      <c r="T330" s="25">
        <v>4.2699999999999996</v>
      </c>
      <c r="U330" s="138">
        <v>0</v>
      </c>
      <c r="V330" s="138">
        <v>4.2699999999999996</v>
      </c>
      <c r="W330" s="138">
        <v>4.2699999999999996</v>
      </c>
      <c r="X330" s="4">
        <v>914.92</v>
      </c>
      <c r="Y330" s="4">
        <v>0</v>
      </c>
      <c r="Z330" s="4">
        <v>914.92</v>
      </c>
      <c r="AA330" s="32">
        <v>914.92</v>
      </c>
    </row>
    <row r="331" spans="1:27" ht="18" customHeight="1">
      <c r="A331" s="31" t="s">
        <v>1</v>
      </c>
      <c r="B331" s="6" t="s">
        <v>19</v>
      </c>
      <c r="C331" s="6" t="s">
        <v>105</v>
      </c>
      <c r="D331" s="6" t="s">
        <v>166</v>
      </c>
      <c r="E331" s="13">
        <v>2</v>
      </c>
      <c r="F331" s="7">
        <v>2</v>
      </c>
      <c r="G331" s="11">
        <v>6</v>
      </c>
      <c r="H331" s="2">
        <v>3</v>
      </c>
      <c r="I331" s="11" t="s">
        <v>177</v>
      </c>
      <c r="J331" s="11">
        <v>0</v>
      </c>
      <c r="K331" s="24">
        <v>3</v>
      </c>
      <c r="L331" s="26">
        <v>5.15</v>
      </c>
      <c r="M331" s="11">
        <v>0.63</v>
      </c>
      <c r="N331" s="11">
        <v>5.47</v>
      </c>
      <c r="O331" s="11">
        <v>5.79</v>
      </c>
      <c r="P331" s="11">
        <v>889.57</v>
      </c>
      <c r="Q331" s="11">
        <v>18.13</v>
      </c>
      <c r="R331" s="11">
        <v>880.5</v>
      </c>
      <c r="S331" s="27">
        <v>871.44</v>
      </c>
      <c r="T331" s="25"/>
      <c r="U331" s="138"/>
      <c r="V331" s="138"/>
      <c r="W331" s="138"/>
      <c r="X331" s="4"/>
      <c r="Y331" s="4"/>
      <c r="Z331" s="4"/>
      <c r="AA331" s="32"/>
    </row>
    <row r="332" spans="1:27" ht="18" customHeight="1">
      <c r="A332" s="31" t="s">
        <v>1</v>
      </c>
      <c r="B332" s="6" t="s">
        <v>17</v>
      </c>
      <c r="C332" s="6" t="s">
        <v>80</v>
      </c>
      <c r="D332" s="6" t="s">
        <v>166</v>
      </c>
      <c r="E332" s="13">
        <v>10</v>
      </c>
      <c r="F332" s="7">
        <v>10</v>
      </c>
      <c r="G332" s="11">
        <v>25</v>
      </c>
      <c r="H332" s="2">
        <v>2.5</v>
      </c>
      <c r="I332" s="11" t="s">
        <v>177</v>
      </c>
      <c r="J332" s="11">
        <v>1</v>
      </c>
      <c r="K332" s="24">
        <v>15</v>
      </c>
      <c r="L332" s="26">
        <v>6.09</v>
      </c>
      <c r="M332" s="11">
        <v>0.4</v>
      </c>
      <c r="N332" s="11">
        <v>6.35</v>
      </c>
      <c r="O332" s="11">
        <v>6.52</v>
      </c>
      <c r="P332" s="11">
        <v>842.99</v>
      </c>
      <c r="Q332" s="11">
        <v>25.21</v>
      </c>
      <c r="R332" s="11">
        <v>825.61</v>
      </c>
      <c r="S332" s="27">
        <v>803.36</v>
      </c>
      <c r="T332" s="25">
        <v>7.04</v>
      </c>
      <c r="U332" s="138">
        <v>0</v>
      </c>
      <c r="V332" s="138">
        <v>7.04</v>
      </c>
      <c r="W332" s="138">
        <v>7.04</v>
      </c>
      <c r="X332" s="4">
        <v>748.3</v>
      </c>
      <c r="Y332" s="4">
        <v>0</v>
      </c>
      <c r="Z332" s="4">
        <v>748.3</v>
      </c>
      <c r="AA332" s="32">
        <v>748.3</v>
      </c>
    </row>
    <row r="333" spans="1:27" ht="18" customHeight="1">
      <c r="A333" s="31" t="s">
        <v>1</v>
      </c>
      <c r="B333" s="6" t="s">
        <v>17</v>
      </c>
      <c r="C333" s="6" t="s">
        <v>81</v>
      </c>
      <c r="D333" s="6" t="s">
        <v>166</v>
      </c>
      <c r="E333" s="13">
        <v>15</v>
      </c>
      <c r="F333" s="7">
        <v>6</v>
      </c>
      <c r="G333" s="11">
        <v>18</v>
      </c>
      <c r="H333" s="2">
        <v>3</v>
      </c>
      <c r="I333" s="11" t="s">
        <v>177</v>
      </c>
      <c r="J333" s="11">
        <v>4</v>
      </c>
      <c r="K333" s="24">
        <v>12</v>
      </c>
      <c r="L333" s="26">
        <v>6.08</v>
      </c>
      <c r="M333" s="11">
        <v>0.85</v>
      </c>
      <c r="N333" s="11">
        <v>6.53</v>
      </c>
      <c r="O333" s="11">
        <v>6.8</v>
      </c>
      <c r="P333" s="11">
        <v>831.96</v>
      </c>
      <c r="Q333" s="11">
        <v>41.91</v>
      </c>
      <c r="R333" s="11">
        <v>808.52</v>
      </c>
      <c r="S333" s="27">
        <v>778.91</v>
      </c>
      <c r="T333" s="25">
        <v>7.3</v>
      </c>
      <c r="U333" s="138">
        <v>0.65</v>
      </c>
      <c r="V333" s="138">
        <v>7.71</v>
      </c>
      <c r="W333" s="138">
        <v>7.97</v>
      </c>
      <c r="X333" s="4">
        <v>657.15</v>
      </c>
      <c r="Y333" s="4">
        <v>117.11</v>
      </c>
      <c r="Z333" s="4">
        <v>583.71</v>
      </c>
      <c r="AA333" s="32">
        <v>515.24</v>
      </c>
    </row>
    <row r="334" spans="1:27" ht="18" customHeight="1">
      <c r="A334" s="31" t="s">
        <v>1</v>
      </c>
      <c r="B334" s="6" t="s">
        <v>20</v>
      </c>
      <c r="C334" s="6" t="s">
        <v>94</v>
      </c>
      <c r="D334" s="6" t="s">
        <v>167</v>
      </c>
      <c r="E334" s="13">
        <v>2</v>
      </c>
      <c r="F334" s="7">
        <v>2</v>
      </c>
      <c r="G334" s="11">
        <v>7</v>
      </c>
      <c r="H334" s="2">
        <v>3.5</v>
      </c>
      <c r="I334" s="11" t="s">
        <v>177</v>
      </c>
      <c r="J334" s="11">
        <v>2</v>
      </c>
      <c r="K334" s="24">
        <v>3</v>
      </c>
      <c r="L334" s="26">
        <v>3.91</v>
      </c>
      <c r="M334" s="11">
        <v>0.26</v>
      </c>
      <c r="N334" s="11">
        <v>4.04</v>
      </c>
      <c r="O334" s="11">
        <v>4.17</v>
      </c>
      <c r="P334" s="11">
        <v>927.05</v>
      </c>
      <c r="Q334" s="11">
        <v>7.21</v>
      </c>
      <c r="R334" s="11">
        <v>923.45</v>
      </c>
      <c r="S334" s="27">
        <v>919.84</v>
      </c>
      <c r="T334" s="25">
        <v>5.3</v>
      </c>
      <c r="U334" s="138">
        <v>0.53</v>
      </c>
      <c r="V334" s="138">
        <v>5.56</v>
      </c>
      <c r="W334" s="138">
        <v>5.82</v>
      </c>
      <c r="X334" s="4">
        <v>883.99</v>
      </c>
      <c r="Y334" s="4">
        <v>16.13</v>
      </c>
      <c r="Z334" s="4">
        <v>875.93</v>
      </c>
      <c r="AA334" s="32">
        <v>867.86</v>
      </c>
    </row>
    <row r="335" spans="1:27" ht="18" customHeight="1">
      <c r="A335" s="31" t="s">
        <v>0</v>
      </c>
      <c r="B335" s="6" t="s">
        <v>18</v>
      </c>
      <c r="C335" s="6" t="s">
        <v>82</v>
      </c>
      <c r="D335" s="6" t="s">
        <v>168</v>
      </c>
      <c r="E335" s="13">
        <v>3</v>
      </c>
      <c r="F335" s="7">
        <v>3</v>
      </c>
      <c r="G335" s="11">
        <v>6</v>
      </c>
      <c r="H335" s="2">
        <v>2</v>
      </c>
      <c r="I335" s="11" t="s">
        <v>177</v>
      </c>
      <c r="J335" s="11">
        <v>3</v>
      </c>
      <c r="K335" s="24">
        <v>2</v>
      </c>
      <c r="L335" s="26">
        <v>6.48</v>
      </c>
      <c r="M335" s="11">
        <v>1.36</v>
      </c>
      <c r="N335" s="11">
        <v>7.44</v>
      </c>
      <c r="O335" s="11">
        <v>7.62</v>
      </c>
      <c r="P335" s="11">
        <v>724.42</v>
      </c>
      <c r="Q335" s="11">
        <v>124.42</v>
      </c>
      <c r="R335" s="11">
        <v>640.19000000000005</v>
      </c>
      <c r="S335" s="27">
        <v>596.22</v>
      </c>
      <c r="T335" s="25">
        <v>6.64</v>
      </c>
      <c r="U335" s="138">
        <v>1.5</v>
      </c>
      <c r="V335" s="138">
        <v>7.67</v>
      </c>
      <c r="W335" s="138">
        <v>8.08</v>
      </c>
      <c r="X335" s="4">
        <v>686.87</v>
      </c>
      <c r="Y335" s="4">
        <v>167.11</v>
      </c>
      <c r="Z335" s="4">
        <v>583.86</v>
      </c>
      <c r="AA335" s="32">
        <v>483.57</v>
      </c>
    </row>
    <row r="336" spans="1:27" ht="18" customHeight="1">
      <c r="A336" s="31" t="s">
        <v>0</v>
      </c>
      <c r="B336" s="6" t="s">
        <v>18</v>
      </c>
      <c r="C336" s="6" t="s">
        <v>83</v>
      </c>
      <c r="D336" s="6" t="s">
        <v>168</v>
      </c>
      <c r="E336" s="13">
        <v>3</v>
      </c>
      <c r="F336" s="7">
        <v>3</v>
      </c>
      <c r="G336" s="11">
        <v>4</v>
      </c>
      <c r="H336" s="2">
        <v>1.33</v>
      </c>
      <c r="I336" s="11" t="s">
        <v>177</v>
      </c>
      <c r="J336" s="11">
        <v>2</v>
      </c>
      <c r="K336" s="24">
        <v>0</v>
      </c>
      <c r="L336" s="26">
        <v>5.99</v>
      </c>
      <c r="M336" s="11">
        <v>1.39</v>
      </c>
      <c r="N336" s="11">
        <v>6.96</v>
      </c>
      <c r="O336" s="11">
        <v>7.23</v>
      </c>
      <c r="P336" s="11">
        <v>794.02</v>
      </c>
      <c r="Q336" s="11">
        <v>88.68</v>
      </c>
      <c r="R336" s="11">
        <v>736.65</v>
      </c>
      <c r="S336" s="27">
        <v>692.78</v>
      </c>
      <c r="T336" s="25">
        <v>6.96</v>
      </c>
      <c r="U336" s="138">
        <v>0.27</v>
      </c>
      <c r="V336" s="138">
        <v>7.1</v>
      </c>
      <c r="W336" s="138">
        <v>7.23</v>
      </c>
      <c r="X336" s="4">
        <v>736.65</v>
      </c>
      <c r="Y336" s="4">
        <v>43.87</v>
      </c>
      <c r="Z336" s="4">
        <v>714.72</v>
      </c>
      <c r="AA336" s="32">
        <v>692.78</v>
      </c>
    </row>
    <row r="337" spans="1:27" ht="18" customHeight="1">
      <c r="A337" s="31" t="s">
        <v>0</v>
      </c>
      <c r="B337" s="6" t="s">
        <v>18</v>
      </c>
      <c r="C337" s="6" t="s">
        <v>89</v>
      </c>
      <c r="D337" s="6" t="s">
        <v>168</v>
      </c>
      <c r="E337" s="13">
        <v>3</v>
      </c>
      <c r="F337" s="7">
        <v>3</v>
      </c>
      <c r="G337" s="11">
        <v>5</v>
      </c>
      <c r="H337" s="2">
        <v>1.67</v>
      </c>
      <c r="I337" s="11" t="s">
        <v>177</v>
      </c>
      <c r="J337" s="11">
        <v>2</v>
      </c>
      <c r="K337" s="24">
        <v>2</v>
      </c>
      <c r="L337" s="26">
        <v>6.39</v>
      </c>
      <c r="M337" s="11">
        <v>0.18</v>
      </c>
      <c r="N337" s="11">
        <v>6.48</v>
      </c>
      <c r="O337" s="11">
        <v>6.63</v>
      </c>
      <c r="P337" s="11">
        <v>810.99</v>
      </c>
      <c r="Q337" s="11">
        <v>17.87</v>
      </c>
      <c r="R337" s="11">
        <v>801.99</v>
      </c>
      <c r="S337" s="27">
        <v>786.63</v>
      </c>
      <c r="T337" s="25">
        <v>7.03</v>
      </c>
      <c r="U337" s="138">
        <v>0.46</v>
      </c>
      <c r="V337" s="138">
        <v>7.26</v>
      </c>
      <c r="W337" s="138">
        <v>7.49</v>
      </c>
      <c r="X337" s="4">
        <v>709.9</v>
      </c>
      <c r="Y337" s="4">
        <v>83.23</v>
      </c>
      <c r="Z337" s="4">
        <v>668.28</v>
      </c>
      <c r="AA337" s="32">
        <v>626.66999999999996</v>
      </c>
    </row>
    <row r="338" spans="1:27" ht="18" customHeight="1">
      <c r="A338" s="31" t="s">
        <v>0</v>
      </c>
      <c r="B338" s="6" t="s">
        <v>18</v>
      </c>
      <c r="C338" s="6" t="s">
        <v>84</v>
      </c>
      <c r="D338" s="6" t="s">
        <v>168</v>
      </c>
      <c r="E338" s="13">
        <v>2</v>
      </c>
      <c r="F338" s="7">
        <v>2</v>
      </c>
      <c r="G338" s="11">
        <v>2</v>
      </c>
      <c r="H338" s="2">
        <v>1</v>
      </c>
      <c r="I338" s="11" t="s">
        <v>177</v>
      </c>
      <c r="J338" s="11">
        <v>0</v>
      </c>
      <c r="K338" s="24">
        <v>0</v>
      </c>
      <c r="L338" s="26"/>
      <c r="M338" s="11"/>
      <c r="N338" s="11"/>
      <c r="O338" s="11"/>
      <c r="P338" s="11"/>
      <c r="Q338" s="11"/>
      <c r="R338" s="11"/>
      <c r="S338" s="27"/>
      <c r="T338" s="25"/>
      <c r="U338" s="138"/>
      <c r="V338" s="138"/>
      <c r="W338" s="138"/>
      <c r="X338" s="4"/>
      <c r="Y338" s="4"/>
      <c r="Z338" s="4"/>
      <c r="AA338" s="32"/>
    </row>
    <row r="339" spans="1:27" ht="18" customHeight="1">
      <c r="A339" s="31" t="s">
        <v>0</v>
      </c>
      <c r="B339" s="6" t="s">
        <v>18</v>
      </c>
      <c r="C339" s="6" t="s">
        <v>85</v>
      </c>
      <c r="D339" s="6" t="s">
        <v>168</v>
      </c>
      <c r="E339" s="13">
        <v>2</v>
      </c>
      <c r="F339" s="7">
        <v>2</v>
      </c>
      <c r="G339" s="11">
        <v>1</v>
      </c>
      <c r="H339" s="2">
        <v>0.5</v>
      </c>
      <c r="I339" s="11" t="s">
        <v>177</v>
      </c>
      <c r="J339" s="11">
        <v>0</v>
      </c>
      <c r="K339" s="24">
        <v>0</v>
      </c>
      <c r="L339" s="26">
        <v>7.27</v>
      </c>
      <c r="M339" s="11">
        <v>0</v>
      </c>
      <c r="N339" s="11">
        <v>7.27</v>
      </c>
      <c r="O339" s="11">
        <v>7.27</v>
      </c>
      <c r="P339" s="11">
        <v>683.37</v>
      </c>
      <c r="Q339" s="11">
        <v>0</v>
      </c>
      <c r="R339" s="11">
        <v>683.37</v>
      </c>
      <c r="S339" s="27">
        <v>683.37</v>
      </c>
      <c r="T339" s="25"/>
      <c r="U339" s="138"/>
      <c r="V339" s="138"/>
      <c r="W339" s="138"/>
      <c r="X339" s="4"/>
      <c r="Y339" s="4"/>
      <c r="Z339" s="4"/>
      <c r="AA339" s="32"/>
    </row>
    <row r="340" spans="1:27" ht="18" customHeight="1">
      <c r="A340" s="31" t="s">
        <v>0</v>
      </c>
      <c r="B340" s="6" t="s">
        <v>18</v>
      </c>
      <c r="C340" s="6" t="s">
        <v>86</v>
      </c>
      <c r="D340" s="6" t="s">
        <v>168</v>
      </c>
      <c r="E340" s="13">
        <v>3</v>
      </c>
      <c r="F340" s="7">
        <v>3</v>
      </c>
      <c r="G340" s="11">
        <v>5</v>
      </c>
      <c r="H340" s="2">
        <v>1.67</v>
      </c>
      <c r="I340" s="11" t="s">
        <v>177</v>
      </c>
      <c r="J340" s="11">
        <v>3</v>
      </c>
      <c r="K340" s="24">
        <v>0</v>
      </c>
      <c r="L340" s="26">
        <v>6.5</v>
      </c>
      <c r="M340" s="11">
        <v>0.06</v>
      </c>
      <c r="N340" s="11">
        <v>6.54</v>
      </c>
      <c r="O340" s="11">
        <v>6.55</v>
      </c>
      <c r="P340" s="11">
        <v>800.47</v>
      </c>
      <c r="Q340" s="11">
        <v>5.96</v>
      </c>
      <c r="R340" s="11">
        <v>796.29</v>
      </c>
      <c r="S340" s="27">
        <v>795.36</v>
      </c>
      <c r="T340" s="25">
        <v>6.5</v>
      </c>
      <c r="U340" s="138">
        <v>0.06</v>
      </c>
      <c r="V340" s="138">
        <v>6.54</v>
      </c>
      <c r="W340" s="138">
        <v>6.55</v>
      </c>
      <c r="X340" s="4">
        <v>800.47</v>
      </c>
      <c r="Y340" s="4">
        <v>5.96</v>
      </c>
      <c r="Z340" s="4">
        <v>796.29</v>
      </c>
      <c r="AA340" s="32">
        <v>795.36</v>
      </c>
    </row>
    <row r="341" spans="1:27" ht="18" customHeight="1">
      <c r="A341" s="31" t="s">
        <v>0</v>
      </c>
      <c r="B341" s="6" t="s">
        <v>18</v>
      </c>
      <c r="C341" s="6" t="s">
        <v>87</v>
      </c>
      <c r="D341" s="6" t="s">
        <v>168</v>
      </c>
      <c r="E341" s="13">
        <v>3</v>
      </c>
      <c r="F341" s="7">
        <v>3</v>
      </c>
      <c r="G341" s="11">
        <v>5</v>
      </c>
      <c r="H341" s="2">
        <v>1.67</v>
      </c>
      <c r="I341" s="11" t="s">
        <v>177</v>
      </c>
      <c r="J341" s="11">
        <v>1</v>
      </c>
      <c r="K341" s="24">
        <v>2</v>
      </c>
      <c r="L341" s="26">
        <v>5.86</v>
      </c>
      <c r="M341" s="11">
        <v>0.7</v>
      </c>
      <c r="N341" s="11">
        <v>6.35</v>
      </c>
      <c r="O341" s="11">
        <v>6.47</v>
      </c>
      <c r="P341" s="11">
        <v>837.85</v>
      </c>
      <c r="Q341" s="11">
        <v>33.68</v>
      </c>
      <c r="R341" s="11">
        <v>815.04</v>
      </c>
      <c r="S341" s="27">
        <v>803.17</v>
      </c>
      <c r="T341" s="25">
        <v>6.81</v>
      </c>
      <c r="U341" s="138">
        <v>0</v>
      </c>
      <c r="V341" s="138">
        <v>6.81</v>
      </c>
      <c r="W341" s="138">
        <v>6.81</v>
      </c>
      <c r="X341" s="4">
        <v>768.63</v>
      </c>
      <c r="Y341" s="4">
        <v>0</v>
      </c>
      <c r="Z341" s="4">
        <v>768.63</v>
      </c>
      <c r="AA341" s="32">
        <v>768.63</v>
      </c>
    </row>
    <row r="342" spans="1:27" ht="18" customHeight="1">
      <c r="A342" s="31" t="s">
        <v>0</v>
      </c>
      <c r="B342" s="6" t="s">
        <v>18</v>
      </c>
      <c r="C342" s="6" t="s">
        <v>88</v>
      </c>
      <c r="D342" s="6" t="s">
        <v>168</v>
      </c>
      <c r="E342" s="13">
        <v>2</v>
      </c>
      <c r="F342" s="7">
        <v>2</v>
      </c>
      <c r="G342" s="11">
        <v>1</v>
      </c>
      <c r="H342" s="2">
        <v>0.5</v>
      </c>
      <c r="I342" s="11" t="s">
        <v>177</v>
      </c>
      <c r="J342" s="11">
        <v>0</v>
      </c>
      <c r="K342" s="24">
        <v>0</v>
      </c>
      <c r="L342" s="26">
        <v>4.53</v>
      </c>
      <c r="M342" s="11">
        <v>0</v>
      </c>
      <c r="N342" s="11">
        <v>4.53</v>
      </c>
      <c r="O342" s="11">
        <v>4.53</v>
      </c>
      <c r="P342" s="11">
        <v>894.12</v>
      </c>
      <c r="Q342" s="11">
        <v>0</v>
      </c>
      <c r="R342" s="11">
        <v>894.12</v>
      </c>
      <c r="S342" s="27">
        <v>894.12</v>
      </c>
      <c r="T342" s="25"/>
      <c r="U342" s="138"/>
      <c r="V342" s="138"/>
      <c r="W342" s="138"/>
      <c r="X342" s="4"/>
      <c r="Y342" s="4"/>
      <c r="Z342" s="4"/>
      <c r="AA342" s="32"/>
    </row>
    <row r="343" spans="1:27" ht="18" customHeight="1">
      <c r="A343" s="31" t="s">
        <v>0</v>
      </c>
      <c r="B343" s="6" t="s">
        <v>19</v>
      </c>
      <c r="C343" s="6" t="s">
        <v>90</v>
      </c>
      <c r="D343" s="6" t="s">
        <v>168</v>
      </c>
      <c r="E343" s="13">
        <v>6</v>
      </c>
      <c r="F343" s="7">
        <v>6</v>
      </c>
      <c r="G343" s="11">
        <v>9</v>
      </c>
      <c r="H343" s="2">
        <v>1.5</v>
      </c>
      <c r="I343" s="11" t="s">
        <v>177</v>
      </c>
      <c r="J343" s="11">
        <v>1</v>
      </c>
      <c r="K343" s="24">
        <v>3</v>
      </c>
      <c r="L343" s="26">
        <v>6.41</v>
      </c>
      <c r="M343" s="11">
        <v>0.69</v>
      </c>
      <c r="N343" s="11">
        <v>6.92</v>
      </c>
      <c r="O343" s="11">
        <v>7.43</v>
      </c>
      <c r="P343" s="11">
        <v>788.35</v>
      </c>
      <c r="Q343" s="11">
        <v>78.81</v>
      </c>
      <c r="R343" s="11">
        <v>748.28</v>
      </c>
      <c r="S343" s="27">
        <v>643.51</v>
      </c>
      <c r="T343" s="25">
        <v>5.32</v>
      </c>
      <c r="U343" s="138">
        <v>0</v>
      </c>
      <c r="V343" s="138">
        <v>5.32</v>
      </c>
      <c r="W343" s="138">
        <v>5.32</v>
      </c>
      <c r="X343" s="4">
        <v>870.5</v>
      </c>
      <c r="Y343" s="4">
        <v>0</v>
      </c>
      <c r="Z343" s="4">
        <v>870.5</v>
      </c>
      <c r="AA343" s="32">
        <v>870.5</v>
      </c>
    </row>
    <row r="344" spans="1:27" ht="18" customHeight="1">
      <c r="A344" s="31" t="s">
        <v>1</v>
      </c>
      <c r="B344" s="6" t="s">
        <v>18</v>
      </c>
      <c r="C344" s="6" t="s">
        <v>93</v>
      </c>
      <c r="D344" s="6" t="s">
        <v>168</v>
      </c>
      <c r="E344" s="13">
        <v>3</v>
      </c>
      <c r="F344" s="7">
        <v>3</v>
      </c>
      <c r="G344" s="11">
        <v>13</v>
      </c>
      <c r="H344" s="2">
        <v>4.33</v>
      </c>
      <c r="I344" s="11" t="s">
        <v>177</v>
      </c>
      <c r="J344" s="11">
        <v>3</v>
      </c>
      <c r="K344" s="24">
        <v>4</v>
      </c>
      <c r="L344" s="26">
        <v>5.19</v>
      </c>
      <c r="M344" s="11">
        <v>0.35</v>
      </c>
      <c r="N344" s="11">
        <v>5.43</v>
      </c>
      <c r="O344" s="11">
        <v>5.46</v>
      </c>
      <c r="P344" s="11">
        <v>874.43</v>
      </c>
      <c r="Q344" s="11">
        <v>10.51</v>
      </c>
      <c r="R344" s="11">
        <v>867.01</v>
      </c>
      <c r="S344" s="27">
        <v>866.11</v>
      </c>
      <c r="T344" s="25">
        <v>5.6</v>
      </c>
      <c r="U344" s="138">
        <v>0.83</v>
      </c>
      <c r="V344" s="138">
        <v>6.05</v>
      </c>
      <c r="W344" s="138">
        <v>6.7</v>
      </c>
      <c r="X344" s="4">
        <v>845.84</v>
      </c>
      <c r="Y344" s="4">
        <v>47.13</v>
      </c>
      <c r="Z344" s="4">
        <v>824.13</v>
      </c>
      <c r="AA344" s="32">
        <v>780.34</v>
      </c>
    </row>
    <row r="345" spans="1:27" ht="18" customHeight="1">
      <c r="A345" s="31" t="s">
        <v>1</v>
      </c>
      <c r="B345" s="6" t="s">
        <v>20</v>
      </c>
      <c r="C345" s="6" t="s">
        <v>94</v>
      </c>
      <c r="D345" s="6" t="s">
        <v>168</v>
      </c>
      <c r="E345" s="13">
        <v>3</v>
      </c>
      <c r="F345" s="7">
        <v>3</v>
      </c>
      <c r="G345" s="11">
        <v>18</v>
      </c>
      <c r="H345" s="2">
        <v>6</v>
      </c>
      <c r="I345" s="11" t="s">
        <v>177</v>
      </c>
      <c r="J345" s="11">
        <v>3</v>
      </c>
      <c r="K345" s="24">
        <v>3</v>
      </c>
      <c r="L345" s="26">
        <v>3.18</v>
      </c>
      <c r="M345" s="11">
        <v>0.47</v>
      </c>
      <c r="N345" s="11">
        <v>3.49</v>
      </c>
      <c r="O345" s="11">
        <v>3.69</v>
      </c>
      <c r="P345" s="11">
        <v>934.68</v>
      </c>
      <c r="Q345" s="11">
        <v>14.12</v>
      </c>
      <c r="R345" s="11">
        <v>925.31</v>
      </c>
      <c r="S345" s="27">
        <v>919.36</v>
      </c>
      <c r="T345" s="25">
        <v>3.47</v>
      </c>
      <c r="U345" s="138">
        <v>0.66</v>
      </c>
      <c r="V345" s="138">
        <v>3.93</v>
      </c>
      <c r="W345" s="138">
        <v>4.03</v>
      </c>
      <c r="X345" s="4">
        <v>925.8</v>
      </c>
      <c r="Y345" s="4">
        <v>19.68</v>
      </c>
      <c r="Z345" s="4">
        <v>911.98</v>
      </c>
      <c r="AA345" s="32">
        <v>909.06</v>
      </c>
    </row>
    <row r="346" spans="1:27" ht="18" customHeight="1">
      <c r="A346" s="31" t="s">
        <v>1</v>
      </c>
      <c r="B346" s="6" t="s">
        <v>20</v>
      </c>
      <c r="C346" s="6" t="s">
        <v>95</v>
      </c>
      <c r="D346" s="6" t="s">
        <v>168</v>
      </c>
      <c r="E346" s="13">
        <v>2</v>
      </c>
      <c r="F346" s="7">
        <v>2</v>
      </c>
      <c r="G346" s="11">
        <v>15</v>
      </c>
      <c r="H346" s="2">
        <v>7.5</v>
      </c>
      <c r="I346" s="11" t="s">
        <v>177</v>
      </c>
      <c r="J346" s="11">
        <v>2</v>
      </c>
      <c r="K346" s="24">
        <v>3</v>
      </c>
      <c r="L346" s="26">
        <v>2.56</v>
      </c>
      <c r="M346" s="11">
        <v>0.86</v>
      </c>
      <c r="N346" s="11">
        <v>2.99</v>
      </c>
      <c r="O346" s="11">
        <v>3.42</v>
      </c>
      <c r="P346" s="11">
        <v>953.07</v>
      </c>
      <c r="Q346" s="11">
        <v>25.76</v>
      </c>
      <c r="R346" s="11">
        <v>940.19</v>
      </c>
      <c r="S346" s="27">
        <v>927.31</v>
      </c>
      <c r="T346" s="25">
        <v>3.77</v>
      </c>
      <c r="U346" s="138">
        <v>0.23</v>
      </c>
      <c r="V346" s="138">
        <v>3.88</v>
      </c>
      <c r="W346" s="138">
        <v>4</v>
      </c>
      <c r="X346" s="4">
        <v>917.01</v>
      </c>
      <c r="Y346" s="4">
        <v>7.01</v>
      </c>
      <c r="Z346" s="4">
        <v>913.51</v>
      </c>
      <c r="AA346" s="32">
        <v>910</v>
      </c>
    </row>
    <row r="347" spans="1:27" ht="18" customHeight="1">
      <c r="A347" s="31" t="s">
        <v>1</v>
      </c>
      <c r="B347" s="6" t="s">
        <v>20</v>
      </c>
      <c r="C347" s="6" t="s">
        <v>96</v>
      </c>
      <c r="D347" s="6" t="s">
        <v>168</v>
      </c>
      <c r="E347" s="13">
        <v>1</v>
      </c>
      <c r="F347" s="7">
        <v>2</v>
      </c>
      <c r="G347" s="11">
        <v>13</v>
      </c>
      <c r="H347" s="2">
        <v>6.5</v>
      </c>
      <c r="I347" s="11" t="s">
        <v>177</v>
      </c>
      <c r="J347" s="11">
        <v>2</v>
      </c>
      <c r="K347" s="24">
        <v>0</v>
      </c>
      <c r="L347" s="26">
        <v>3.77</v>
      </c>
      <c r="M347" s="11">
        <v>0.4</v>
      </c>
      <c r="N347" s="11">
        <v>3.98</v>
      </c>
      <c r="O347" s="11">
        <v>4.18</v>
      </c>
      <c r="P347" s="11">
        <v>916.78</v>
      </c>
      <c r="Q347" s="11">
        <v>12.12</v>
      </c>
      <c r="R347" s="11">
        <v>910.71</v>
      </c>
      <c r="S347" s="27">
        <v>904.65</v>
      </c>
      <c r="T347" s="25">
        <v>3.77</v>
      </c>
      <c r="U347" s="138">
        <v>0.4</v>
      </c>
      <c r="V347" s="138">
        <v>3.98</v>
      </c>
      <c r="W347" s="138">
        <v>4.18</v>
      </c>
      <c r="X347" s="4">
        <v>916.78</v>
      </c>
      <c r="Y347" s="4">
        <v>12.12</v>
      </c>
      <c r="Z347" s="4">
        <v>910.71</v>
      </c>
      <c r="AA347" s="32">
        <v>904.65</v>
      </c>
    </row>
    <row r="348" spans="1:27" ht="18" customHeight="1">
      <c r="A348" s="31" t="s">
        <v>1</v>
      </c>
      <c r="B348" s="6" t="s">
        <v>20</v>
      </c>
      <c r="C348" s="6" t="s">
        <v>98</v>
      </c>
      <c r="D348" s="6" t="s">
        <v>168</v>
      </c>
      <c r="E348" s="13">
        <v>2</v>
      </c>
      <c r="F348" s="7">
        <v>2</v>
      </c>
      <c r="G348" s="11">
        <v>6</v>
      </c>
      <c r="H348" s="2">
        <v>3</v>
      </c>
      <c r="I348" s="11" t="s">
        <v>177</v>
      </c>
      <c r="J348" s="11">
        <v>2</v>
      </c>
      <c r="K348" s="24">
        <v>2</v>
      </c>
      <c r="L348" s="26">
        <v>4.08</v>
      </c>
      <c r="M348" s="11">
        <v>0.01</v>
      </c>
      <c r="N348" s="11">
        <v>4.08</v>
      </c>
      <c r="O348" s="11">
        <v>4.09</v>
      </c>
      <c r="P348" s="11">
        <v>907.7</v>
      </c>
      <c r="Q348" s="11">
        <v>0.43</v>
      </c>
      <c r="R348" s="11">
        <v>907.49</v>
      </c>
      <c r="S348" s="27">
        <v>907.27</v>
      </c>
      <c r="T348" s="25">
        <v>5.35</v>
      </c>
      <c r="U348" s="138">
        <v>1.29</v>
      </c>
      <c r="V348" s="138">
        <v>6</v>
      </c>
      <c r="W348" s="138">
        <v>6.64</v>
      </c>
      <c r="X348" s="4">
        <v>847.07</v>
      </c>
      <c r="Y348" s="4">
        <v>61.05</v>
      </c>
      <c r="Z348" s="4">
        <v>816.55</v>
      </c>
      <c r="AA348" s="32">
        <v>786.02</v>
      </c>
    </row>
    <row r="349" spans="1:27" ht="18" customHeight="1">
      <c r="A349" s="31" t="s">
        <v>1</v>
      </c>
      <c r="B349" s="6" t="s">
        <v>20</v>
      </c>
      <c r="C349" s="6" t="s">
        <v>99</v>
      </c>
      <c r="D349" s="6" t="s">
        <v>168</v>
      </c>
      <c r="E349" s="13">
        <v>2</v>
      </c>
      <c r="F349" s="7">
        <v>2</v>
      </c>
      <c r="G349" s="11">
        <v>2</v>
      </c>
      <c r="H349" s="2">
        <v>1</v>
      </c>
      <c r="I349" s="11" t="s">
        <v>177</v>
      </c>
      <c r="J349" s="11">
        <v>0</v>
      </c>
      <c r="K349" s="24">
        <v>0</v>
      </c>
      <c r="L349" s="26">
        <v>6.6</v>
      </c>
      <c r="M349" s="11">
        <v>0.77</v>
      </c>
      <c r="N349" s="11">
        <v>6.99</v>
      </c>
      <c r="O349" s="11">
        <v>7.37</v>
      </c>
      <c r="P349" s="11">
        <v>756.13</v>
      </c>
      <c r="Q349" s="11">
        <v>98.72</v>
      </c>
      <c r="R349" s="11">
        <v>706.77</v>
      </c>
      <c r="S349" s="27">
        <v>657.41</v>
      </c>
      <c r="T349" s="25"/>
      <c r="U349" s="138"/>
      <c r="V349" s="138"/>
      <c r="W349" s="138"/>
      <c r="X349" s="4"/>
      <c r="Y349" s="4"/>
      <c r="Z349" s="4"/>
      <c r="AA349" s="32"/>
    </row>
    <row r="350" spans="1:27" ht="18" customHeight="1">
      <c r="A350" s="31" t="s">
        <v>1</v>
      </c>
      <c r="B350" s="6" t="s">
        <v>20</v>
      </c>
      <c r="C350" s="6" t="s">
        <v>100</v>
      </c>
      <c r="D350" s="6" t="s">
        <v>168</v>
      </c>
      <c r="E350" s="13">
        <v>2</v>
      </c>
      <c r="F350" s="7">
        <v>2</v>
      </c>
      <c r="G350" s="11">
        <v>13</v>
      </c>
      <c r="H350" s="2">
        <v>6.5</v>
      </c>
      <c r="I350" s="11" t="s">
        <v>177</v>
      </c>
      <c r="J350" s="11">
        <v>2</v>
      </c>
      <c r="K350" s="24">
        <v>4</v>
      </c>
      <c r="L350" s="26">
        <v>2.92</v>
      </c>
      <c r="M350" s="11">
        <v>0.93</v>
      </c>
      <c r="N350" s="11">
        <v>3.39</v>
      </c>
      <c r="O350" s="11">
        <v>3.85</v>
      </c>
      <c r="P350" s="11">
        <v>942.36</v>
      </c>
      <c r="Q350" s="11">
        <v>27.93</v>
      </c>
      <c r="R350" s="11">
        <v>928.4</v>
      </c>
      <c r="S350" s="27">
        <v>914.43</v>
      </c>
      <c r="T350" s="25">
        <v>4.79</v>
      </c>
      <c r="U350" s="138">
        <v>0.94</v>
      </c>
      <c r="V350" s="138">
        <v>5.26</v>
      </c>
      <c r="W350" s="138">
        <v>5.73</v>
      </c>
      <c r="X350" s="4">
        <v>886.21</v>
      </c>
      <c r="Y350" s="4">
        <v>28.23</v>
      </c>
      <c r="Z350" s="4">
        <v>872.09</v>
      </c>
      <c r="AA350" s="32">
        <v>857.98</v>
      </c>
    </row>
    <row r="351" spans="1:27" ht="18" customHeight="1">
      <c r="A351" s="31" t="s">
        <v>1</v>
      </c>
      <c r="B351" s="6" t="s">
        <v>20</v>
      </c>
      <c r="C351" s="6" t="s">
        <v>101</v>
      </c>
      <c r="D351" s="6" t="s">
        <v>168</v>
      </c>
      <c r="E351" s="13">
        <v>2</v>
      </c>
      <c r="F351" s="7">
        <v>2</v>
      </c>
      <c r="G351" s="11">
        <v>8</v>
      </c>
      <c r="H351" s="2">
        <v>4</v>
      </c>
      <c r="I351" s="11" t="s">
        <v>177</v>
      </c>
      <c r="J351" s="11">
        <v>0</v>
      </c>
      <c r="K351" s="24">
        <v>3</v>
      </c>
      <c r="L351" s="26">
        <v>3.86</v>
      </c>
      <c r="M351" s="11">
        <v>0.66</v>
      </c>
      <c r="N351" s="11">
        <v>4.1900000000000004</v>
      </c>
      <c r="O351" s="11">
        <v>4.53</v>
      </c>
      <c r="P351" s="11">
        <v>914.19</v>
      </c>
      <c r="Q351" s="11">
        <v>19.940000000000001</v>
      </c>
      <c r="R351" s="11">
        <v>904.23</v>
      </c>
      <c r="S351" s="27">
        <v>894.26</v>
      </c>
      <c r="T351" s="25"/>
      <c r="U351" s="138"/>
      <c r="V351" s="138"/>
      <c r="W351" s="138"/>
      <c r="X351" s="4"/>
      <c r="Y351" s="4"/>
      <c r="Z351" s="4"/>
      <c r="AA351" s="32"/>
    </row>
    <row r="352" spans="1:27" ht="18" customHeight="1">
      <c r="A352" s="31" t="s">
        <v>1</v>
      </c>
      <c r="B352" s="6" t="s">
        <v>20</v>
      </c>
      <c r="C352" s="6" t="s">
        <v>102</v>
      </c>
      <c r="D352" s="6" t="s">
        <v>168</v>
      </c>
      <c r="E352" s="13">
        <v>2</v>
      </c>
      <c r="F352" s="7">
        <v>2</v>
      </c>
      <c r="G352" s="11">
        <v>8</v>
      </c>
      <c r="H352" s="2">
        <v>4</v>
      </c>
      <c r="I352" s="11" t="s">
        <v>177</v>
      </c>
      <c r="J352" s="11">
        <v>1</v>
      </c>
      <c r="K352" s="24">
        <v>5</v>
      </c>
      <c r="L352" s="26">
        <v>3.75</v>
      </c>
      <c r="M352" s="11">
        <v>0.62</v>
      </c>
      <c r="N352" s="11">
        <v>4.0599999999999996</v>
      </c>
      <c r="O352" s="11">
        <v>4.37</v>
      </c>
      <c r="P352" s="11">
        <v>917.39</v>
      </c>
      <c r="Q352" s="11">
        <v>18.61</v>
      </c>
      <c r="R352" s="11">
        <v>908.09</v>
      </c>
      <c r="S352" s="27">
        <v>898.79</v>
      </c>
      <c r="T352" s="25">
        <v>5.74</v>
      </c>
      <c r="U352" s="138">
        <v>0</v>
      </c>
      <c r="V352" s="138">
        <v>5.74</v>
      </c>
      <c r="W352" s="138">
        <v>5.74</v>
      </c>
      <c r="X352" s="4">
        <v>857.81</v>
      </c>
      <c r="Y352" s="4">
        <v>0</v>
      </c>
      <c r="Z352" s="4">
        <v>857.81</v>
      </c>
      <c r="AA352" s="32">
        <v>857.81</v>
      </c>
    </row>
    <row r="353" spans="1:27" ht="18" customHeight="1">
      <c r="A353" s="31" t="s">
        <v>1</v>
      </c>
      <c r="B353" s="6" t="s">
        <v>19</v>
      </c>
      <c r="C353" s="6" t="s">
        <v>103</v>
      </c>
      <c r="D353" s="6" t="s">
        <v>168</v>
      </c>
      <c r="E353" s="13">
        <v>2</v>
      </c>
      <c r="F353" s="7">
        <v>3</v>
      </c>
      <c r="G353" s="11">
        <v>13</v>
      </c>
      <c r="H353" s="2">
        <v>4.33</v>
      </c>
      <c r="I353" s="11" t="s">
        <v>177</v>
      </c>
      <c r="J353" s="11">
        <v>2</v>
      </c>
      <c r="K353" s="24">
        <v>9</v>
      </c>
      <c r="L353" s="26">
        <v>4.7300000000000004</v>
      </c>
      <c r="M353" s="11">
        <v>0.09</v>
      </c>
      <c r="N353" s="11">
        <v>4.79</v>
      </c>
      <c r="O353" s="11">
        <v>4.8</v>
      </c>
      <c r="P353" s="11">
        <v>888.23</v>
      </c>
      <c r="Q353" s="11">
        <v>2.58</v>
      </c>
      <c r="R353" s="11">
        <v>886.42</v>
      </c>
      <c r="S353" s="27">
        <v>886.02</v>
      </c>
      <c r="T353" s="25">
        <v>5.64</v>
      </c>
      <c r="U353" s="138">
        <v>1.1399999999999999</v>
      </c>
      <c r="V353" s="138">
        <v>6.2</v>
      </c>
      <c r="W353" s="138">
        <v>6.77</v>
      </c>
      <c r="X353" s="4">
        <v>833.94</v>
      </c>
      <c r="Y353" s="4">
        <v>61.06</v>
      </c>
      <c r="Z353" s="4">
        <v>803.41</v>
      </c>
      <c r="AA353" s="32">
        <v>772.89</v>
      </c>
    </row>
    <row r="354" spans="1:27" ht="18" customHeight="1">
      <c r="A354" s="31" t="s">
        <v>1</v>
      </c>
      <c r="B354" s="6" t="s">
        <v>17</v>
      </c>
      <c r="C354" s="6" t="s">
        <v>80</v>
      </c>
      <c r="D354" s="6" t="s">
        <v>168</v>
      </c>
      <c r="E354" s="13">
        <v>4</v>
      </c>
      <c r="F354" s="7">
        <v>4</v>
      </c>
      <c r="G354" s="11">
        <v>8</v>
      </c>
      <c r="H354" s="2">
        <v>2</v>
      </c>
      <c r="I354" s="11" t="s">
        <v>177</v>
      </c>
      <c r="J354" s="11">
        <v>3</v>
      </c>
      <c r="K354" s="24">
        <v>2</v>
      </c>
      <c r="L354" s="26">
        <v>6.75</v>
      </c>
      <c r="M354" s="11">
        <v>0.33</v>
      </c>
      <c r="N354" s="11">
        <v>7.03</v>
      </c>
      <c r="O354" s="11">
        <v>7.05</v>
      </c>
      <c r="P354" s="11">
        <v>772.85</v>
      </c>
      <c r="Q354" s="11">
        <v>35.380000000000003</v>
      </c>
      <c r="R354" s="11">
        <v>743.14</v>
      </c>
      <c r="S354" s="27">
        <v>737.28</v>
      </c>
      <c r="T354" s="25">
        <v>6.86</v>
      </c>
      <c r="U354" s="138">
        <v>0.45</v>
      </c>
      <c r="V354" s="138">
        <v>7.17</v>
      </c>
      <c r="W354" s="138">
        <v>7.29</v>
      </c>
      <c r="X354" s="4">
        <v>746.79</v>
      </c>
      <c r="Y354" s="4">
        <v>61.57</v>
      </c>
      <c r="Z354" s="4">
        <v>706.94</v>
      </c>
      <c r="AA354" s="32">
        <v>676.59</v>
      </c>
    </row>
    <row r="355" spans="1:27" ht="18" customHeight="1">
      <c r="A355" s="31" t="s">
        <v>1</v>
      </c>
      <c r="B355" s="6" t="s">
        <v>17</v>
      </c>
      <c r="C355" s="6" t="s">
        <v>81</v>
      </c>
      <c r="D355" s="6" t="s">
        <v>168</v>
      </c>
      <c r="E355" s="13">
        <v>2</v>
      </c>
      <c r="F355" s="7">
        <v>2</v>
      </c>
      <c r="G355" s="11">
        <v>6</v>
      </c>
      <c r="H355" s="2">
        <v>3</v>
      </c>
      <c r="I355" s="11" t="s">
        <v>177</v>
      </c>
      <c r="J355" s="11">
        <v>1</v>
      </c>
      <c r="K355" s="24">
        <v>4</v>
      </c>
      <c r="L355" s="26">
        <v>6.31</v>
      </c>
      <c r="M355" s="11">
        <v>0.88</v>
      </c>
      <c r="N355" s="11">
        <v>6.74</v>
      </c>
      <c r="O355" s="11">
        <v>7.18</v>
      </c>
      <c r="P355" s="11">
        <v>785.73</v>
      </c>
      <c r="Q355" s="11">
        <v>81.36</v>
      </c>
      <c r="R355" s="11">
        <v>745.05</v>
      </c>
      <c r="S355" s="27">
        <v>704.37</v>
      </c>
      <c r="T355" s="25">
        <v>7.18</v>
      </c>
      <c r="U355" s="138">
        <v>0</v>
      </c>
      <c r="V355" s="138">
        <v>7.18</v>
      </c>
      <c r="W355" s="138">
        <v>7.18</v>
      </c>
      <c r="X355" s="4">
        <v>704.37</v>
      </c>
      <c r="Y355" s="4">
        <v>0</v>
      </c>
      <c r="Z355" s="4">
        <v>704.37</v>
      </c>
      <c r="AA355" s="32">
        <v>704.37</v>
      </c>
    </row>
    <row r="356" spans="1:27" ht="18" customHeight="1">
      <c r="A356" s="31" t="s">
        <v>0</v>
      </c>
      <c r="B356" s="6" t="s">
        <v>18</v>
      </c>
      <c r="C356" s="6" t="s">
        <v>82</v>
      </c>
      <c r="D356" s="20" t="s">
        <v>169</v>
      </c>
      <c r="E356" s="13">
        <v>3</v>
      </c>
      <c r="F356" s="7">
        <v>3</v>
      </c>
      <c r="G356" s="11">
        <v>3</v>
      </c>
      <c r="H356" s="2">
        <v>1</v>
      </c>
      <c r="I356" s="11" t="s">
        <v>177</v>
      </c>
      <c r="J356" s="11">
        <v>1</v>
      </c>
      <c r="K356" s="24">
        <v>0</v>
      </c>
      <c r="L356" s="26">
        <v>5.53</v>
      </c>
      <c r="M356" s="11">
        <v>1.18</v>
      </c>
      <c r="N356" s="11">
        <v>6.22</v>
      </c>
      <c r="O356" s="11">
        <v>7.02</v>
      </c>
      <c r="P356" s="11">
        <v>849.08</v>
      </c>
      <c r="Q356" s="11">
        <v>72.78</v>
      </c>
      <c r="R356" s="11">
        <v>815.22</v>
      </c>
      <c r="S356" s="27">
        <v>748.09</v>
      </c>
      <c r="T356" s="25">
        <v>4.1399999999999997</v>
      </c>
      <c r="U356" s="138">
        <v>0</v>
      </c>
      <c r="V356" s="138">
        <v>4.1399999999999997</v>
      </c>
      <c r="W356" s="138">
        <v>4.1399999999999997</v>
      </c>
      <c r="X356" s="4">
        <v>916.79</v>
      </c>
      <c r="Y356" s="4">
        <v>0</v>
      </c>
      <c r="Z356" s="4">
        <v>916.79</v>
      </c>
      <c r="AA356" s="32">
        <v>916.79</v>
      </c>
    </row>
    <row r="357" spans="1:27" ht="18" customHeight="1">
      <c r="A357" s="31" t="s">
        <v>0</v>
      </c>
      <c r="B357" s="6" t="s">
        <v>18</v>
      </c>
      <c r="C357" s="6" t="s">
        <v>83</v>
      </c>
      <c r="D357" s="20" t="s">
        <v>169</v>
      </c>
      <c r="E357" s="13">
        <v>4</v>
      </c>
      <c r="F357" s="7">
        <v>3</v>
      </c>
      <c r="G357" s="11">
        <v>4</v>
      </c>
      <c r="H357" s="2">
        <v>1.33</v>
      </c>
      <c r="I357" s="11" t="s">
        <v>177</v>
      </c>
      <c r="J357" s="11">
        <v>1</v>
      </c>
      <c r="K357" s="24">
        <v>0</v>
      </c>
      <c r="L357" s="26">
        <v>5.46</v>
      </c>
      <c r="M357" s="11">
        <v>1.33</v>
      </c>
      <c r="N357" s="11">
        <v>6.15</v>
      </c>
      <c r="O357" s="11">
        <v>7.26</v>
      </c>
      <c r="P357" s="11">
        <v>836.33</v>
      </c>
      <c r="Q357" s="11">
        <v>97.25</v>
      </c>
      <c r="R357" s="11">
        <v>793.97</v>
      </c>
      <c r="S357" s="27">
        <v>700.14</v>
      </c>
      <c r="T357" s="25">
        <v>5.04</v>
      </c>
      <c r="U357" s="138">
        <v>0</v>
      </c>
      <c r="V357" s="138">
        <v>5.04</v>
      </c>
      <c r="W357" s="138">
        <v>5.04</v>
      </c>
      <c r="X357" s="4">
        <v>887.8</v>
      </c>
      <c r="Y357" s="4">
        <v>0</v>
      </c>
      <c r="Z357" s="4">
        <v>887.8</v>
      </c>
      <c r="AA357" s="32">
        <v>887.8</v>
      </c>
    </row>
    <row r="358" spans="1:27" ht="18" customHeight="1">
      <c r="A358" s="31" t="s">
        <v>0</v>
      </c>
      <c r="B358" s="6" t="s">
        <v>18</v>
      </c>
      <c r="C358" s="6" t="s">
        <v>89</v>
      </c>
      <c r="D358" s="20" t="s">
        <v>169</v>
      </c>
      <c r="E358" s="13">
        <v>4</v>
      </c>
      <c r="F358" s="7">
        <v>3</v>
      </c>
      <c r="G358" s="11">
        <v>4</v>
      </c>
      <c r="H358" s="2">
        <v>1.33</v>
      </c>
      <c r="I358" s="11" t="s">
        <v>177</v>
      </c>
      <c r="J358" s="11">
        <v>2</v>
      </c>
      <c r="K358" s="24">
        <v>0</v>
      </c>
      <c r="L358" s="26">
        <v>6.32</v>
      </c>
      <c r="M358" s="11">
        <v>0.19</v>
      </c>
      <c r="N358" s="11">
        <v>6.44</v>
      </c>
      <c r="O358" s="11">
        <v>6.53</v>
      </c>
      <c r="P358" s="11">
        <v>827.78</v>
      </c>
      <c r="Q358" s="11">
        <v>19.5</v>
      </c>
      <c r="R358" s="11">
        <v>814.96</v>
      </c>
      <c r="S358" s="27">
        <v>806.17</v>
      </c>
      <c r="T358" s="25">
        <v>6.3</v>
      </c>
      <c r="U358" s="138">
        <v>0.23</v>
      </c>
      <c r="V358" s="138">
        <v>6.42</v>
      </c>
      <c r="W358" s="138">
        <v>6.53</v>
      </c>
      <c r="X358" s="4">
        <v>829.8</v>
      </c>
      <c r="Y358" s="4">
        <v>23.63</v>
      </c>
      <c r="Z358" s="4">
        <v>817.99</v>
      </c>
      <c r="AA358" s="32">
        <v>806.17</v>
      </c>
    </row>
    <row r="359" spans="1:27" ht="18" customHeight="1">
      <c r="A359" s="31" t="s">
        <v>0</v>
      </c>
      <c r="B359" s="6" t="s">
        <v>18</v>
      </c>
      <c r="C359" s="6" t="s">
        <v>84</v>
      </c>
      <c r="D359" s="20" t="s">
        <v>169</v>
      </c>
      <c r="E359" s="13">
        <v>3</v>
      </c>
      <c r="F359" s="7">
        <v>2</v>
      </c>
      <c r="G359" s="11">
        <v>2</v>
      </c>
      <c r="H359" s="2">
        <v>1</v>
      </c>
      <c r="I359" s="11" t="s">
        <v>177</v>
      </c>
      <c r="J359" s="11">
        <v>0</v>
      </c>
      <c r="K359" s="24">
        <v>0</v>
      </c>
      <c r="L359" s="26">
        <v>4.47</v>
      </c>
      <c r="M359" s="11">
        <v>0</v>
      </c>
      <c r="N359" s="11">
        <v>4.47</v>
      </c>
      <c r="O359" s="11">
        <v>4.47</v>
      </c>
      <c r="P359" s="11">
        <v>909.23</v>
      </c>
      <c r="Q359" s="11">
        <v>0</v>
      </c>
      <c r="R359" s="11">
        <v>909.23</v>
      </c>
      <c r="S359" s="27">
        <v>909.23</v>
      </c>
      <c r="T359" s="25"/>
      <c r="U359" s="138"/>
      <c r="V359" s="138"/>
      <c r="W359" s="138"/>
      <c r="X359" s="4"/>
      <c r="Y359" s="4"/>
      <c r="Z359" s="4"/>
      <c r="AA359" s="32"/>
    </row>
    <row r="360" spans="1:27" ht="18" customHeight="1">
      <c r="A360" s="31" t="s">
        <v>0</v>
      </c>
      <c r="B360" s="6" t="s">
        <v>18</v>
      </c>
      <c r="C360" s="6" t="s">
        <v>85</v>
      </c>
      <c r="D360" s="20" t="s">
        <v>169</v>
      </c>
      <c r="E360" s="13">
        <v>3</v>
      </c>
      <c r="F360" s="7">
        <v>2</v>
      </c>
      <c r="G360" s="11">
        <v>1</v>
      </c>
      <c r="H360" s="2">
        <v>0.5</v>
      </c>
      <c r="I360" s="11" t="s">
        <v>177</v>
      </c>
      <c r="J360" s="11">
        <v>0</v>
      </c>
      <c r="K360" s="24">
        <v>0</v>
      </c>
      <c r="L360" s="26">
        <v>6.66</v>
      </c>
      <c r="M360" s="11">
        <v>0</v>
      </c>
      <c r="N360" s="11">
        <v>6.66</v>
      </c>
      <c r="O360" s="11">
        <v>6.66</v>
      </c>
      <c r="P360" s="11">
        <v>791.5</v>
      </c>
      <c r="Q360" s="11">
        <v>0</v>
      </c>
      <c r="R360" s="11">
        <v>791.5</v>
      </c>
      <c r="S360" s="27">
        <v>791.5</v>
      </c>
      <c r="T360" s="25"/>
      <c r="U360" s="138"/>
      <c r="V360" s="138"/>
      <c r="W360" s="138"/>
      <c r="X360" s="4"/>
      <c r="Y360" s="4"/>
      <c r="Z360" s="4"/>
      <c r="AA360" s="32"/>
    </row>
    <row r="361" spans="1:27" ht="18" customHeight="1">
      <c r="A361" s="31" t="s">
        <v>0</v>
      </c>
      <c r="B361" s="6" t="s">
        <v>18</v>
      </c>
      <c r="C361" s="6" t="s">
        <v>86</v>
      </c>
      <c r="D361" s="20" t="s">
        <v>169</v>
      </c>
      <c r="E361" s="13">
        <v>3</v>
      </c>
      <c r="F361" s="7">
        <v>2</v>
      </c>
      <c r="G361" s="11">
        <v>2</v>
      </c>
      <c r="H361" s="2">
        <v>1</v>
      </c>
      <c r="I361" s="11" t="s">
        <v>177</v>
      </c>
      <c r="J361" s="11">
        <v>0</v>
      </c>
      <c r="K361" s="24">
        <v>0</v>
      </c>
      <c r="L361" s="26">
        <v>6.91</v>
      </c>
      <c r="M361" s="11">
        <v>0.87</v>
      </c>
      <c r="N361" s="11">
        <v>7.34</v>
      </c>
      <c r="O361" s="11">
        <v>7.78</v>
      </c>
      <c r="P361" s="11">
        <v>712.48</v>
      </c>
      <c r="Q361" s="11">
        <v>146.63</v>
      </c>
      <c r="R361" s="11">
        <v>639.16999999999996</v>
      </c>
      <c r="S361" s="27">
        <v>565.85</v>
      </c>
      <c r="T361" s="25"/>
      <c r="U361" s="138"/>
      <c r="V361" s="138"/>
      <c r="W361" s="138"/>
      <c r="X361" s="4"/>
      <c r="Y361" s="4"/>
      <c r="Z361" s="4"/>
      <c r="AA361" s="32"/>
    </row>
    <row r="362" spans="1:27" ht="18" customHeight="1">
      <c r="A362" s="31" t="s">
        <v>0</v>
      </c>
      <c r="B362" s="6" t="s">
        <v>18</v>
      </c>
      <c r="C362" s="6" t="s">
        <v>87</v>
      </c>
      <c r="D362" s="20" t="s">
        <v>169</v>
      </c>
      <c r="E362" s="13">
        <v>3</v>
      </c>
      <c r="F362" s="7">
        <v>2</v>
      </c>
      <c r="G362" s="11">
        <v>0</v>
      </c>
      <c r="H362" s="2">
        <v>0</v>
      </c>
      <c r="I362" s="11" t="s">
        <v>177</v>
      </c>
      <c r="J362" s="11">
        <v>0</v>
      </c>
      <c r="K362" s="24">
        <v>0</v>
      </c>
      <c r="L362" s="26"/>
      <c r="M362" s="11"/>
      <c r="N362" s="11"/>
      <c r="O362" s="11"/>
      <c r="P362" s="11"/>
      <c r="Q362" s="11"/>
      <c r="R362" s="11"/>
      <c r="S362" s="27"/>
      <c r="T362" s="25"/>
      <c r="U362" s="138"/>
      <c r="V362" s="138"/>
      <c r="W362" s="138"/>
      <c r="X362" s="4"/>
      <c r="Y362" s="4"/>
      <c r="Z362" s="4"/>
      <c r="AA362" s="32"/>
    </row>
    <row r="363" spans="1:27" ht="18" customHeight="1">
      <c r="A363" s="31" t="s">
        <v>0</v>
      </c>
      <c r="B363" s="6" t="s">
        <v>18</v>
      </c>
      <c r="C363" s="6" t="s">
        <v>88</v>
      </c>
      <c r="D363" s="20" t="s">
        <v>169</v>
      </c>
      <c r="E363" s="13">
        <v>2</v>
      </c>
      <c r="F363" s="7">
        <v>2</v>
      </c>
      <c r="G363" s="11">
        <v>1</v>
      </c>
      <c r="H363" s="2">
        <v>0.5</v>
      </c>
      <c r="I363" s="11" t="s">
        <v>177</v>
      </c>
      <c r="J363" s="11">
        <v>0</v>
      </c>
      <c r="K363" s="24">
        <v>0</v>
      </c>
      <c r="L363" s="26">
        <v>7.23</v>
      </c>
      <c r="M363" s="11">
        <v>0</v>
      </c>
      <c r="N363" s="11">
        <v>7.23</v>
      </c>
      <c r="O363" s="11">
        <v>7.23</v>
      </c>
      <c r="P363" s="11">
        <v>699.78</v>
      </c>
      <c r="Q363" s="11">
        <v>0</v>
      </c>
      <c r="R363" s="11">
        <v>699.78</v>
      </c>
      <c r="S363" s="27">
        <v>699.78</v>
      </c>
      <c r="T363" s="25"/>
      <c r="U363" s="138"/>
      <c r="V363" s="138"/>
      <c r="W363" s="138"/>
      <c r="X363" s="4"/>
      <c r="Y363" s="4"/>
      <c r="Z363" s="4"/>
      <c r="AA363" s="32"/>
    </row>
    <row r="364" spans="1:27" ht="18" customHeight="1">
      <c r="A364" s="31" t="s">
        <v>0</v>
      </c>
      <c r="B364" s="6" t="s">
        <v>19</v>
      </c>
      <c r="C364" s="6" t="s">
        <v>90</v>
      </c>
      <c r="D364" s="20" t="s">
        <v>169</v>
      </c>
      <c r="E364" s="13">
        <v>7</v>
      </c>
      <c r="F364" s="7">
        <v>6</v>
      </c>
      <c r="G364" s="11">
        <v>5</v>
      </c>
      <c r="H364" s="2">
        <v>0.83</v>
      </c>
      <c r="I364" s="11" t="s">
        <v>177</v>
      </c>
      <c r="J364" s="11">
        <v>2</v>
      </c>
      <c r="K364" s="24">
        <v>0</v>
      </c>
      <c r="L364" s="26">
        <v>7.35</v>
      </c>
      <c r="M364" s="11">
        <v>0.75</v>
      </c>
      <c r="N364" s="11">
        <v>8.02</v>
      </c>
      <c r="O364" s="11">
        <v>8.08</v>
      </c>
      <c r="P364" s="11">
        <v>644.39</v>
      </c>
      <c r="Q364" s="11">
        <v>148.78</v>
      </c>
      <c r="R364" s="11">
        <v>506.52</v>
      </c>
      <c r="S364" s="27">
        <v>485.9</v>
      </c>
      <c r="T364" s="25">
        <v>7.54</v>
      </c>
      <c r="U364" s="138">
        <v>0.46</v>
      </c>
      <c r="V364" s="138">
        <v>7.77</v>
      </c>
      <c r="W364" s="138">
        <v>8</v>
      </c>
      <c r="X364" s="4">
        <v>627.92999999999995</v>
      </c>
      <c r="Y364" s="4">
        <v>114.54</v>
      </c>
      <c r="Z364" s="4">
        <v>570.66</v>
      </c>
      <c r="AA364" s="32">
        <v>513.39</v>
      </c>
    </row>
    <row r="365" spans="1:27" ht="18" customHeight="1">
      <c r="A365" s="31" t="s">
        <v>1</v>
      </c>
      <c r="B365" s="6" t="s">
        <v>18</v>
      </c>
      <c r="C365" s="6" t="s">
        <v>93</v>
      </c>
      <c r="D365" s="20" t="s">
        <v>169</v>
      </c>
      <c r="E365" s="13">
        <v>4</v>
      </c>
      <c r="F365" s="7">
        <v>3</v>
      </c>
      <c r="G365" s="11">
        <v>6</v>
      </c>
      <c r="H365" s="2">
        <v>2</v>
      </c>
      <c r="I365" s="11" t="s">
        <v>177</v>
      </c>
      <c r="J365" s="11">
        <v>2</v>
      </c>
      <c r="K365" s="24">
        <v>3</v>
      </c>
      <c r="L365" s="26">
        <v>5.49</v>
      </c>
      <c r="M365" s="11">
        <v>0.47</v>
      </c>
      <c r="N365" s="11">
        <v>5.82</v>
      </c>
      <c r="O365" s="11">
        <v>5.85</v>
      </c>
      <c r="P365" s="11">
        <v>879.79</v>
      </c>
      <c r="Q365" s="11">
        <v>13.27</v>
      </c>
      <c r="R365" s="11">
        <v>870.42</v>
      </c>
      <c r="S365" s="27">
        <v>869.5</v>
      </c>
      <c r="T365" s="25">
        <v>6.23</v>
      </c>
      <c r="U365" s="138">
        <v>0.44</v>
      </c>
      <c r="V365" s="138">
        <v>6.45</v>
      </c>
      <c r="W365" s="138">
        <v>6.67</v>
      </c>
      <c r="X365" s="4">
        <v>828.65</v>
      </c>
      <c r="Y365" s="4">
        <v>42.7</v>
      </c>
      <c r="Z365" s="4">
        <v>807.3</v>
      </c>
      <c r="AA365" s="32">
        <v>785.95</v>
      </c>
    </row>
    <row r="366" spans="1:27" ht="18" customHeight="1">
      <c r="A366" s="31" t="s">
        <v>1</v>
      </c>
      <c r="B366" s="6" t="s">
        <v>20</v>
      </c>
      <c r="C366" s="6" t="s">
        <v>94</v>
      </c>
      <c r="D366" s="20" t="s">
        <v>169</v>
      </c>
      <c r="E366" s="13">
        <v>4</v>
      </c>
      <c r="F366" s="7">
        <v>4</v>
      </c>
      <c r="G366" s="11">
        <v>22</v>
      </c>
      <c r="H366" s="2">
        <v>5.5</v>
      </c>
      <c r="I366" s="11" t="s">
        <v>177</v>
      </c>
      <c r="J366" s="11">
        <v>4</v>
      </c>
      <c r="K366" s="24">
        <v>4</v>
      </c>
      <c r="L366" s="26">
        <v>3.46</v>
      </c>
      <c r="M366" s="11">
        <v>0.16</v>
      </c>
      <c r="N366" s="11">
        <v>3.57</v>
      </c>
      <c r="O366" s="11">
        <v>3.68</v>
      </c>
      <c r="P366" s="11">
        <v>940.73</v>
      </c>
      <c r="Q366" s="11">
        <v>4.66</v>
      </c>
      <c r="R366" s="11">
        <v>936.98</v>
      </c>
      <c r="S366" s="27">
        <v>934.71</v>
      </c>
      <c r="T366" s="25">
        <v>3.71</v>
      </c>
      <c r="U366" s="138">
        <v>0.28000000000000003</v>
      </c>
      <c r="V366" s="138">
        <v>3.94</v>
      </c>
      <c r="W366" s="138">
        <v>3.96</v>
      </c>
      <c r="X366" s="4">
        <v>932.95</v>
      </c>
      <c r="Y366" s="4">
        <v>8.4</v>
      </c>
      <c r="Z366" s="4">
        <v>926.36</v>
      </c>
      <c r="AA366" s="32">
        <v>924.12</v>
      </c>
    </row>
    <row r="367" spans="1:27" ht="18" customHeight="1">
      <c r="A367" s="31" t="s">
        <v>1</v>
      </c>
      <c r="B367" s="6" t="s">
        <v>20</v>
      </c>
      <c r="C367" s="6" t="s">
        <v>95</v>
      </c>
      <c r="D367" s="20" t="s">
        <v>169</v>
      </c>
      <c r="E367" s="13">
        <v>3</v>
      </c>
      <c r="F367" s="7">
        <v>3</v>
      </c>
      <c r="G367" s="11">
        <v>21</v>
      </c>
      <c r="H367" s="2">
        <v>7</v>
      </c>
      <c r="I367" s="11" t="s">
        <v>177</v>
      </c>
      <c r="J367" s="11">
        <v>3</v>
      </c>
      <c r="K367" s="24">
        <v>1</v>
      </c>
      <c r="L367" s="26">
        <v>3.87</v>
      </c>
      <c r="M367" s="11">
        <v>0.39</v>
      </c>
      <c r="N367" s="11">
        <v>4.1500000000000004</v>
      </c>
      <c r="O367" s="11">
        <v>4.24</v>
      </c>
      <c r="P367" s="11">
        <v>927.32</v>
      </c>
      <c r="Q367" s="11">
        <v>11.91</v>
      </c>
      <c r="R367" s="11">
        <v>919.07</v>
      </c>
      <c r="S367" s="27">
        <v>916.16</v>
      </c>
      <c r="T367" s="25">
        <v>4.2300000000000004</v>
      </c>
      <c r="U367" s="138">
        <v>0.14000000000000001</v>
      </c>
      <c r="V367" s="138">
        <v>4.32</v>
      </c>
      <c r="W367" s="138">
        <v>4.4000000000000004</v>
      </c>
      <c r="X367" s="4">
        <v>916.5</v>
      </c>
      <c r="Y367" s="4">
        <v>4.34</v>
      </c>
      <c r="Z367" s="4">
        <v>913.76</v>
      </c>
      <c r="AA367" s="32">
        <v>911.36</v>
      </c>
    </row>
    <row r="368" spans="1:27" ht="18" customHeight="1">
      <c r="A368" s="31" t="s">
        <v>1</v>
      </c>
      <c r="B368" s="6" t="s">
        <v>20</v>
      </c>
      <c r="C368" s="6" t="s">
        <v>96</v>
      </c>
      <c r="D368" s="20" t="s">
        <v>169</v>
      </c>
      <c r="E368" s="13">
        <v>2</v>
      </c>
      <c r="F368" s="7">
        <v>2</v>
      </c>
      <c r="G368" s="11">
        <v>12</v>
      </c>
      <c r="H368" s="2">
        <v>6</v>
      </c>
      <c r="I368" s="11" t="s">
        <v>177</v>
      </c>
      <c r="J368" s="11">
        <v>1</v>
      </c>
      <c r="K368" s="24">
        <v>4</v>
      </c>
      <c r="L368" s="26">
        <v>3.71</v>
      </c>
      <c r="M368" s="11">
        <v>0.31</v>
      </c>
      <c r="N368" s="11">
        <v>3.86</v>
      </c>
      <c r="O368" s="11">
        <v>4.0199999999999996</v>
      </c>
      <c r="P368" s="11">
        <v>930.16</v>
      </c>
      <c r="Q368" s="11">
        <v>11.76</v>
      </c>
      <c r="R368" s="11">
        <v>924.28</v>
      </c>
      <c r="S368" s="27">
        <v>918.4</v>
      </c>
      <c r="T368" s="25">
        <v>5.09</v>
      </c>
      <c r="U368" s="138">
        <v>0</v>
      </c>
      <c r="V368" s="138">
        <v>5.09</v>
      </c>
      <c r="W368" s="138">
        <v>5.09</v>
      </c>
      <c r="X368" s="4">
        <v>888.3</v>
      </c>
      <c r="Y368" s="4">
        <v>0</v>
      </c>
      <c r="Z368" s="4">
        <v>888.3</v>
      </c>
      <c r="AA368" s="32">
        <v>888.3</v>
      </c>
    </row>
    <row r="369" spans="1:27" ht="18" customHeight="1">
      <c r="A369" s="31" t="s">
        <v>1</v>
      </c>
      <c r="B369" s="6" t="s">
        <v>20</v>
      </c>
      <c r="C369" s="6" t="s">
        <v>98</v>
      </c>
      <c r="D369" s="20" t="s">
        <v>169</v>
      </c>
      <c r="E369" s="13">
        <v>2</v>
      </c>
      <c r="F369" s="7">
        <v>2</v>
      </c>
      <c r="G369" s="11">
        <v>2</v>
      </c>
      <c r="H369" s="2">
        <v>1</v>
      </c>
      <c r="I369" s="11" t="s">
        <v>177</v>
      </c>
      <c r="J369" s="11">
        <v>1</v>
      </c>
      <c r="K369" s="24">
        <v>0</v>
      </c>
      <c r="L369" s="26">
        <v>7.14</v>
      </c>
      <c r="M369" s="11">
        <v>0.13</v>
      </c>
      <c r="N369" s="11">
        <v>7.2</v>
      </c>
      <c r="O369" s="11">
        <v>7.27</v>
      </c>
      <c r="P369" s="11">
        <v>727.22</v>
      </c>
      <c r="Q369" s="11">
        <v>35.130000000000003</v>
      </c>
      <c r="R369" s="11">
        <v>709.65</v>
      </c>
      <c r="S369" s="27">
        <v>692.08</v>
      </c>
      <c r="T369" s="25">
        <v>7.27</v>
      </c>
      <c r="U369" s="138">
        <v>0</v>
      </c>
      <c r="V369" s="138">
        <v>7.27</v>
      </c>
      <c r="W369" s="138">
        <v>7.27</v>
      </c>
      <c r="X369" s="4">
        <v>692.08</v>
      </c>
      <c r="Y369" s="4">
        <v>0</v>
      </c>
      <c r="Z369" s="4">
        <v>692.08</v>
      </c>
      <c r="AA369" s="32">
        <v>692.08</v>
      </c>
    </row>
    <row r="370" spans="1:27" ht="18" customHeight="1">
      <c r="A370" s="31" t="s">
        <v>1</v>
      </c>
      <c r="B370" s="6" t="s">
        <v>20</v>
      </c>
      <c r="C370" s="6" t="s">
        <v>99</v>
      </c>
      <c r="D370" s="20" t="s">
        <v>169</v>
      </c>
      <c r="E370" s="13">
        <v>1</v>
      </c>
      <c r="F370" s="7">
        <v>1</v>
      </c>
      <c r="G370" s="11">
        <v>4</v>
      </c>
      <c r="H370" s="2">
        <v>4</v>
      </c>
      <c r="I370" s="11" t="s">
        <v>177</v>
      </c>
      <c r="J370" s="11">
        <v>0</v>
      </c>
      <c r="K370" s="24">
        <v>3</v>
      </c>
      <c r="L370" s="26">
        <v>5.47</v>
      </c>
      <c r="M370" s="11">
        <v>0</v>
      </c>
      <c r="N370" s="11">
        <v>5.47</v>
      </c>
      <c r="O370" s="11">
        <v>5.47</v>
      </c>
      <c r="P370" s="11">
        <v>877.06</v>
      </c>
      <c r="Q370" s="11">
        <v>0</v>
      </c>
      <c r="R370" s="11">
        <v>877.06</v>
      </c>
      <c r="S370" s="27">
        <v>877.06</v>
      </c>
      <c r="T370" s="25"/>
      <c r="U370" s="138"/>
      <c r="V370" s="138"/>
      <c r="W370" s="138"/>
      <c r="X370" s="4"/>
      <c r="Y370" s="4"/>
      <c r="Z370" s="4"/>
      <c r="AA370" s="32"/>
    </row>
    <row r="371" spans="1:27" ht="18" customHeight="1">
      <c r="A371" s="31" t="s">
        <v>1</v>
      </c>
      <c r="B371" s="6" t="s">
        <v>20</v>
      </c>
      <c r="C371" s="6" t="s">
        <v>100</v>
      </c>
      <c r="D371" s="20" t="s">
        <v>169</v>
      </c>
      <c r="E371" s="13">
        <v>2</v>
      </c>
      <c r="F371" s="7">
        <v>3</v>
      </c>
      <c r="G371" s="11">
        <v>11</v>
      </c>
      <c r="H371" s="2">
        <v>3.67</v>
      </c>
      <c r="I371" s="11" t="s">
        <v>177</v>
      </c>
      <c r="J371" s="11">
        <v>2</v>
      </c>
      <c r="K371" s="24">
        <v>7</v>
      </c>
      <c r="L371" s="26">
        <v>5.42</v>
      </c>
      <c r="M371" s="11">
        <v>0.16</v>
      </c>
      <c r="N371" s="11">
        <v>5.53</v>
      </c>
      <c r="O371" s="11">
        <v>5.55</v>
      </c>
      <c r="P371" s="11">
        <v>881.78</v>
      </c>
      <c r="Q371" s="11">
        <v>3.86</v>
      </c>
      <c r="R371" s="11">
        <v>879.08</v>
      </c>
      <c r="S371" s="27">
        <v>878.47</v>
      </c>
      <c r="T371" s="25">
        <v>6.31</v>
      </c>
      <c r="U371" s="138">
        <v>0.76</v>
      </c>
      <c r="V371" s="138">
        <v>6.69</v>
      </c>
      <c r="W371" s="138">
        <v>7.06</v>
      </c>
      <c r="X371" s="4">
        <v>808.83</v>
      </c>
      <c r="Y371" s="4">
        <v>69.64</v>
      </c>
      <c r="Z371" s="4">
        <v>774.01</v>
      </c>
      <c r="AA371" s="32">
        <v>739.19</v>
      </c>
    </row>
    <row r="372" spans="1:27" ht="18" customHeight="1">
      <c r="A372" s="31" t="s">
        <v>1</v>
      </c>
      <c r="B372" s="6" t="s">
        <v>20</v>
      </c>
      <c r="C372" s="6" t="s">
        <v>101</v>
      </c>
      <c r="D372" s="20" t="s">
        <v>169</v>
      </c>
      <c r="E372" s="13">
        <v>3</v>
      </c>
      <c r="F372" s="7">
        <v>2</v>
      </c>
      <c r="G372" s="11">
        <v>7</v>
      </c>
      <c r="H372" s="2">
        <v>3.5</v>
      </c>
      <c r="I372" s="11" t="s">
        <v>177</v>
      </c>
      <c r="J372" s="11">
        <v>2</v>
      </c>
      <c r="K372" s="24">
        <v>2</v>
      </c>
      <c r="L372" s="26">
        <v>4.9000000000000004</v>
      </c>
      <c r="M372" s="11">
        <v>0.35</v>
      </c>
      <c r="N372" s="11">
        <v>5.08</v>
      </c>
      <c r="O372" s="11">
        <v>5.25</v>
      </c>
      <c r="P372" s="11">
        <v>896.03</v>
      </c>
      <c r="Q372" s="11">
        <v>10.66</v>
      </c>
      <c r="R372" s="11">
        <v>890.7</v>
      </c>
      <c r="S372" s="27">
        <v>885.38</v>
      </c>
      <c r="T372" s="25">
        <v>5.49</v>
      </c>
      <c r="U372" s="138">
        <v>0.24</v>
      </c>
      <c r="V372" s="138">
        <v>5.6</v>
      </c>
      <c r="W372" s="138">
        <v>5.72</v>
      </c>
      <c r="X372" s="4">
        <v>878.37</v>
      </c>
      <c r="Y372" s="4">
        <v>7</v>
      </c>
      <c r="Z372" s="4">
        <v>874.87</v>
      </c>
      <c r="AA372" s="32">
        <v>871.37</v>
      </c>
    </row>
    <row r="373" spans="1:27" ht="18" customHeight="1">
      <c r="A373" s="31" t="s">
        <v>1</v>
      </c>
      <c r="B373" s="6" t="s">
        <v>20</v>
      </c>
      <c r="C373" s="6" t="s">
        <v>102</v>
      </c>
      <c r="D373" s="20" t="s">
        <v>169</v>
      </c>
      <c r="E373" s="13">
        <v>2</v>
      </c>
      <c r="F373" s="7">
        <v>2</v>
      </c>
      <c r="G373" s="11">
        <v>7</v>
      </c>
      <c r="H373" s="2">
        <v>3.5</v>
      </c>
      <c r="I373" s="11" t="s">
        <v>177</v>
      </c>
      <c r="J373" s="11">
        <v>1</v>
      </c>
      <c r="K373" s="24">
        <v>5</v>
      </c>
      <c r="L373" s="26">
        <v>4.4000000000000004</v>
      </c>
      <c r="M373" s="11">
        <v>0.12</v>
      </c>
      <c r="N373" s="11">
        <v>4.46</v>
      </c>
      <c r="O373" s="11">
        <v>4.5199999999999996</v>
      </c>
      <c r="P373" s="11">
        <v>912.24</v>
      </c>
      <c r="Q373" s="11">
        <v>4.55</v>
      </c>
      <c r="R373" s="11">
        <v>909.96</v>
      </c>
      <c r="S373" s="27">
        <v>907.69</v>
      </c>
      <c r="T373" s="25">
        <v>5.3</v>
      </c>
      <c r="U373" s="138">
        <v>0</v>
      </c>
      <c r="V373" s="138">
        <v>5.3</v>
      </c>
      <c r="W373" s="138">
        <v>5.3</v>
      </c>
      <c r="X373" s="4">
        <v>886.11</v>
      </c>
      <c r="Y373" s="4">
        <v>0</v>
      </c>
      <c r="Z373" s="4">
        <v>886.11</v>
      </c>
      <c r="AA373" s="32">
        <v>886.11</v>
      </c>
    </row>
    <row r="374" spans="1:27" ht="18" customHeight="1">
      <c r="A374" s="31" t="s">
        <v>1</v>
      </c>
      <c r="B374" s="6" t="s">
        <v>19</v>
      </c>
      <c r="C374" s="6" t="s">
        <v>103</v>
      </c>
      <c r="D374" s="20" t="s">
        <v>169</v>
      </c>
      <c r="E374" s="13">
        <v>3</v>
      </c>
      <c r="F374" s="7">
        <v>3</v>
      </c>
      <c r="G374" s="11">
        <v>12</v>
      </c>
      <c r="H374" s="2">
        <v>4</v>
      </c>
      <c r="I374" s="11" t="s">
        <v>177</v>
      </c>
      <c r="J374" s="11">
        <v>1</v>
      </c>
      <c r="K374" s="24">
        <v>5</v>
      </c>
      <c r="L374" s="26">
        <v>4.78</v>
      </c>
      <c r="M374" s="11">
        <v>0.21</v>
      </c>
      <c r="N374" s="11">
        <v>4.93</v>
      </c>
      <c r="O374" s="11">
        <v>4.9400000000000004</v>
      </c>
      <c r="P374" s="11">
        <v>900.32</v>
      </c>
      <c r="Q374" s="11">
        <v>6</v>
      </c>
      <c r="R374" s="11">
        <v>896.15</v>
      </c>
      <c r="S374" s="27">
        <v>894.87</v>
      </c>
      <c r="T374" s="25">
        <v>6.31</v>
      </c>
      <c r="U374" s="138">
        <v>0</v>
      </c>
      <c r="V374" s="138">
        <v>6.31</v>
      </c>
      <c r="W374" s="138">
        <v>6.31</v>
      </c>
      <c r="X374" s="4">
        <v>832.42</v>
      </c>
      <c r="Y374" s="4">
        <v>0</v>
      </c>
      <c r="Z374" s="4">
        <v>832.42</v>
      </c>
      <c r="AA374" s="32">
        <v>832.42</v>
      </c>
    </row>
    <row r="375" spans="1:27" ht="18" customHeight="1">
      <c r="A375" s="31" t="s">
        <v>1</v>
      </c>
      <c r="B375" s="6" t="s">
        <v>19</v>
      </c>
      <c r="C375" s="6" t="s">
        <v>104</v>
      </c>
      <c r="D375" s="20" t="s">
        <v>169</v>
      </c>
      <c r="E375" s="13">
        <v>1</v>
      </c>
      <c r="F375" s="7">
        <v>1</v>
      </c>
      <c r="G375" s="11">
        <v>2</v>
      </c>
      <c r="H375" s="2">
        <v>2</v>
      </c>
      <c r="I375" s="11" t="s">
        <v>177</v>
      </c>
      <c r="J375" s="11">
        <v>1</v>
      </c>
      <c r="K375" s="24">
        <v>0</v>
      </c>
      <c r="L375" s="26">
        <v>6.16</v>
      </c>
      <c r="M375" s="11">
        <v>0</v>
      </c>
      <c r="N375" s="11">
        <v>6.16</v>
      </c>
      <c r="O375" s="11">
        <v>6.16</v>
      </c>
      <c r="P375" s="11">
        <v>846.95</v>
      </c>
      <c r="Q375" s="11">
        <v>0</v>
      </c>
      <c r="R375" s="11">
        <v>846.95</v>
      </c>
      <c r="S375" s="27">
        <v>846.95</v>
      </c>
      <c r="T375" s="25">
        <v>6.16</v>
      </c>
      <c r="U375" s="138">
        <v>0</v>
      </c>
      <c r="V375" s="138">
        <v>6.16</v>
      </c>
      <c r="W375" s="138">
        <v>6.16</v>
      </c>
      <c r="X375" s="4">
        <v>846.95</v>
      </c>
      <c r="Y375" s="4">
        <v>0</v>
      </c>
      <c r="Z375" s="4">
        <v>846.95</v>
      </c>
      <c r="AA375" s="32">
        <v>846.95</v>
      </c>
    </row>
    <row r="376" spans="1:27" ht="18" customHeight="1">
      <c r="A376" s="31" t="s">
        <v>1</v>
      </c>
      <c r="B376" s="6" t="s">
        <v>17</v>
      </c>
      <c r="C376" s="6" t="s">
        <v>80</v>
      </c>
      <c r="D376" s="20" t="s">
        <v>169</v>
      </c>
      <c r="E376" s="13">
        <v>4</v>
      </c>
      <c r="F376" s="7">
        <v>4</v>
      </c>
      <c r="G376" s="11">
        <v>5</v>
      </c>
      <c r="H376" s="2">
        <v>1.25</v>
      </c>
      <c r="I376" s="11" t="s">
        <v>177</v>
      </c>
      <c r="J376" s="11">
        <v>1</v>
      </c>
      <c r="K376" s="24">
        <v>0</v>
      </c>
      <c r="L376" s="26">
        <v>6.65</v>
      </c>
      <c r="M376" s="11">
        <v>0.56999999999999995</v>
      </c>
      <c r="N376" s="11">
        <v>6.71</v>
      </c>
      <c r="O376" s="11">
        <v>7.63</v>
      </c>
      <c r="P376" s="11">
        <v>771.25</v>
      </c>
      <c r="Q376" s="11">
        <v>97.56</v>
      </c>
      <c r="R376" s="11">
        <v>766.78</v>
      </c>
      <c r="S376" s="27">
        <v>602.54</v>
      </c>
      <c r="T376" s="25">
        <v>6.21</v>
      </c>
      <c r="U376" s="138">
        <v>0</v>
      </c>
      <c r="V376" s="138">
        <v>6.21</v>
      </c>
      <c r="W376" s="138">
        <v>6.21</v>
      </c>
      <c r="X376" s="4">
        <v>835.96</v>
      </c>
      <c r="Y376" s="4">
        <v>0</v>
      </c>
      <c r="Z376" s="4">
        <v>835.96</v>
      </c>
      <c r="AA376" s="32">
        <v>835.96</v>
      </c>
    </row>
    <row r="377" spans="1:27" ht="18" customHeight="1">
      <c r="A377" s="31" t="s">
        <v>1</v>
      </c>
      <c r="B377" s="6" t="s">
        <v>17</v>
      </c>
      <c r="C377" s="6" t="s">
        <v>81</v>
      </c>
      <c r="D377" s="20" t="s">
        <v>169</v>
      </c>
      <c r="E377" s="13">
        <v>2</v>
      </c>
      <c r="F377" s="7">
        <v>2</v>
      </c>
      <c r="G377" s="11">
        <v>2</v>
      </c>
      <c r="H377" s="2">
        <v>1</v>
      </c>
      <c r="I377" s="11" t="s">
        <v>177</v>
      </c>
      <c r="J377" s="11">
        <v>0</v>
      </c>
      <c r="K377" s="24">
        <v>0</v>
      </c>
      <c r="L377" s="26">
        <v>7.23</v>
      </c>
      <c r="M377" s="11">
        <v>0.32</v>
      </c>
      <c r="N377" s="11">
        <v>7.4</v>
      </c>
      <c r="O377" s="11">
        <v>7.56</v>
      </c>
      <c r="P377" s="11">
        <v>690.62</v>
      </c>
      <c r="Q377" s="11">
        <v>71.44</v>
      </c>
      <c r="R377" s="11">
        <v>654.9</v>
      </c>
      <c r="S377" s="27">
        <v>619.17999999999995</v>
      </c>
      <c r="T377" s="25"/>
      <c r="U377" s="138"/>
      <c r="V377" s="138"/>
      <c r="W377" s="138"/>
      <c r="X377" s="4"/>
      <c r="Y377" s="4"/>
      <c r="Z377" s="4"/>
      <c r="AA377" s="32"/>
    </row>
    <row r="378" spans="1:27" ht="18" customHeight="1">
      <c r="A378" s="31" t="s">
        <v>0</v>
      </c>
      <c r="B378" s="6" t="s">
        <v>18</v>
      </c>
      <c r="C378" s="6" t="s">
        <v>82</v>
      </c>
      <c r="D378" s="6" t="s">
        <v>170</v>
      </c>
      <c r="E378" s="13">
        <v>0</v>
      </c>
      <c r="F378" s="7">
        <v>3</v>
      </c>
      <c r="G378" s="11">
        <v>5</v>
      </c>
      <c r="H378" s="2">
        <v>1.67</v>
      </c>
      <c r="I378" s="11" t="s">
        <v>177</v>
      </c>
      <c r="J378" s="11">
        <v>1</v>
      </c>
      <c r="K378" s="24">
        <v>1</v>
      </c>
      <c r="L378" s="26">
        <v>4.2300000000000004</v>
      </c>
      <c r="M378" s="11">
        <v>0.59</v>
      </c>
      <c r="N378" s="11">
        <v>4.63</v>
      </c>
      <c r="O378" s="11">
        <v>4.83</v>
      </c>
      <c r="P378" s="11">
        <v>916.94</v>
      </c>
      <c r="Q378" s="11">
        <v>18.670000000000002</v>
      </c>
      <c r="R378" s="11">
        <v>904.23</v>
      </c>
      <c r="S378" s="27">
        <v>898.08</v>
      </c>
      <c r="T378" s="25">
        <v>4.83</v>
      </c>
      <c r="U378" s="138">
        <v>0</v>
      </c>
      <c r="V378" s="138">
        <v>4.83</v>
      </c>
      <c r="W378" s="138">
        <v>4.83</v>
      </c>
      <c r="X378" s="4">
        <v>898.08</v>
      </c>
      <c r="Y378" s="4">
        <v>0</v>
      </c>
      <c r="Z378" s="4">
        <v>898.08</v>
      </c>
      <c r="AA378" s="32">
        <v>898.08</v>
      </c>
    </row>
    <row r="379" spans="1:27" ht="18" customHeight="1">
      <c r="A379" s="31" t="s">
        <v>0</v>
      </c>
      <c r="B379" s="6" t="s">
        <v>18</v>
      </c>
      <c r="C379" s="6" t="s">
        <v>83</v>
      </c>
      <c r="D379" s="6" t="s">
        <v>170</v>
      </c>
      <c r="E379" s="13">
        <v>0</v>
      </c>
      <c r="F379" s="7">
        <v>2</v>
      </c>
      <c r="G379" s="11">
        <v>2</v>
      </c>
      <c r="H379" s="2">
        <v>1</v>
      </c>
      <c r="I379" s="11" t="s">
        <v>177</v>
      </c>
      <c r="J379" s="11">
        <v>0</v>
      </c>
      <c r="K379" s="24">
        <v>0</v>
      </c>
      <c r="L379" s="26">
        <v>6.05</v>
      </c>
      <c r="M379" s="11">
        <v>0.69</v>
      </c>
      <c r="N379" s="11">
        <v>6.4</v>
      </c>
      <c r="O379" s="11">
        <v>6.74</v>
      </c>
      <c r="P379" s="11">
        <v>834.49</v>
      </c>
      <c r="Q379" s="11">
        <v>47.36</v>
      </c>
      <c r="R379" s="11">
        <v>810.81</v>
      </c>
      <c r="S379" s="27">
        <v>787.13</v>
      </c>
      <c r="T379" s="25"/>
      <c r="U379" s="138"/>
      <c r="V379" s="138"/>
      <c r="W379" s="138"/>
      <c r="X379" s="4"/>
      <c r="Y379" s="4"/>
      <c r="Z379" s="4"/>
      <c r="AA379" s="32"/>
    </row>
    <row r="380" spans="1:27" ht="18" customHeight="1">
      <c r="A380" s="31" t="s">
        <v>0</v>
      </c>
      <c r="B380" s="6" t="s">
        <v>18</v>
      </c>
      <c r="C380" s="6" t="s">
        <v>89</v>
      </c>
      <c r="D380" s="6" t="s">
        <v>170</v>
      </c>
      <c r="E380" s="13">
        <v>0</v>
      </c>
      <c r="F380" s="7">
        <v>3</v>
      </c>
      <c r="G380" s="11">
        <v>5</v>
      </c>
      <c r="H380" s="2">
        <v>1.67</v>
      </c>
      <c r="I380" s="11" t="s">
        <v>177</v>
      </c>
      <c r="J380" s="11">
        <v>1</v>
      </c>
      <c r="K380" s="24">
        <v>2</v>
      </c>
      <c r="L380" s="26">
        <v>4.9800000000000004</v>
      </c>
      <c r="M380" s="11">
        <v>0.89</v>
      </c>
      <c r="N380" s="11">
        <v>5.59</v>
      </c>
      <c r="O380" s="11">
        <v>5.84</v>
      </c>
      <c r="P380" s="11">
        <v>893.65</v>
      </c>
      <c r="Q380" s="11">
        <v>28.17</v>
      </c>
      <c r="R380" s="11">
        <v>874.37</v>
      </c>
      <c r="S380" s="27">
        <v>865.74</v>
      </c>
      <c r="T380" s="25">
        <v>7.27</v>
      </c>
      <c r="U380" s="138">
        <v>0</v>
      </c>
      <c r="V380" s="138">
        <v>7.27</v>
      </c>
      <c r="W380" s="138">
        <v>7.27</v>
      </c>
      <c r="X380" s="4">
        <v>689.38</v>
      </c>
      <c r="Y380" s="4">
        <v>0</v>
      </c>
      <c r="Z380" s="4">
        <v>689.38</v>
      </c>
      <c r="AA380" s="32">
        <v>689.38</v>
      </c>
    </row>
    <row r="381" spans="1:27" ht="18" customHeight="1">
      <c r="A381" s="31" t="s">
        <v>0</v>
      </c>
      <c r="B381" s="6" t="s">
        <v>18</v>
      </c>
      <c r="C381" s="6" t="s">
        <v>84</v>
      </c>
      <c r="D381" s="6" t="s">
        <v>170</v>
      </c>
      <c r="E381" s="13">
        <v>0</v>
      </c>
      <c r="F381" s="7">
        <v>1</v>
      </c>
      <c r="G381" s="11">
        <v>1</v>
      </c>
      <c r="H381" s="2">
        <v>1</v>
      </c>
      <c r="I381" s="11" t="s">
        <v>177</v>
      </c>
      <c r="J381" s="11">
        <v>0</v>
      </c>
      <c r="K381" s="24">
        <v>0</v>
      </c>
      <c r="L381" s="26">
        <v>6.34</v>
      </c>
      <c r="M381" s="11">
        <v>0</v>
      </c>
      <c r="N381" s="11">
        <v>6.34</v>
      </c>
      <c r="O381" s="11">
        <v>6.34</v>
      </c>
      <c r="P381" s="11">
        <v>831.11</v>
      </c>
      <c r="Q381" s="11">
        <v>0</v>
      </c>
      <c r="R381" s="11">
        <v>831.11</v>
      </c>
      <c r="S381" s="27">
        <v>831.11</v>
      </c>
      <c r="T381" s="25"/>
      <c r="U381" s="138"/>
      <c r="V381" s="138"/>
      <c r="W381" s="138"/>
      <c r="X381" s="4"/>
      <c r="Y381" s="4"/>
      <c r="Z381" s="4"/>
      <c r="AA381" s="32"/>
    </row>
    <row r="382" spans="1:27" ht="18" customHeight="1">
      <c r="A382" s="31" t="s">
        <v>0</v>
      </c>
      <c r="B382" s="6" t="s">
        <v>18</v>
      </c>
      <c r="C382" s="6" t="s">
        <v>85</v>
      </c>
      <c r="D382" s="6" t="s">
        <v>170</v>
      </c>
      <c r="E382" s="13">
        <v>0</v>
      </c>
      <c r="F382" s="7">
        <v>1</v>
      </c>
      <c r="G382" s="11">
        <v>0</v>
      </c>
      <c r="H382" s="2">
        <v>0</v>
      </c>
      <c r="I382" s="11" t="s">
        <v>177</v>
      </c>
      <c r="J382" s="11">
        <v>0</v>
      </c>
      <c r="K382" s="24">
        <v>0</v>
      </c>
      <c r="L382" s="26"/>
      <c r="M382" s="11"/>
      <c r="N382" s="11"/>
      <c r="O382" s="11"/>
      <c r="P382" s="11"/>
      <c r="Q382" s="11"/>
      <c r="R382" s="11"/>
      <c r="S382" s="27"/>
      <c r="T382" s="25"/>
      <c r="U382" s="138"/>
      <c r="V382" s="138"/>
      <c r="W382" s="138"/>
      <c r="X382" s="4"/>
      <c r="Y382" s="4"/>
      <c r="Z382" s="4"/>
      <c r="AA382" s="32"/>
    </row>
    <row r="383" spans="1:27" ht="18" customHeight="1">
      <c r="A383" s="31" t="s">
        <v>0</v>
      </c>
      <c r="B383" s="6" t="s">
        <v>18</v>
      </c>
      <c r="C383" s="6" t="s">
        <v>86</v>
      </c>
      <c r="D383" s="6" t="s">
        <v>170</v>
      </c>
      <c r="E383" s="13">
        <v>0</v>
      </c>
      <c r="F383" s="7">
        <v>2</v>
      </c>
      <c r="G383" s="11">
        <v>2</v>
      </c>
      <c r="H383" s="2">
        <v>1</v>
      </c>
      <c r="I383" s="11" t="s">
        <v>177</v>
      </c>
      <c r="J383" s="11">
        <v>0</v>
      </c>
      <c r="K383" s="24">
        <v>0</v>
      </c>
      <c r="L383" s="26">
        <v>6.97</v>
      </c>
      <c r="M383" s="11">
        <v>0.81</v>
      </c>
      <c r="N383" s="11">
        <v>7.38</v>
      </c>
      <c r="O383" s="11">
        <v>7.78</v>
      </c>
      <c r="P383" s="11">
        <v>706.07</v>
      </c>
      <c r="Q383" s="11">
        <v>140.22</v>
      </c>
      <c r="R383" s="11">
        <v>635.96</v>
      </c>
      <c r="S383" s="27">
        <v>565.85</v>
      </c>
      <c r="T383" s="25"/>
      <c r="U383" s="138"/>
      <c r="V383" s="138"/>
      <c r="W383" s="138"/>
      <c r="X383" s="4"/>
      <c r="Y383" s="4"/>
      <c r="Z383" s="4"/>
      <c r="AA383" s="32"/>
    </row>
    <row r="384" spans="1:27" ht="18" customHeight="1">
      <c r="A384" s="31" t="s">
        <v>0</v>
      </c>
      <c r="B384" s="6" t="s">
        <v>18</v>
      </c>
      <c r="C384" s="6" t="s">
        <v>87</v>
      </c>
      <c r="D384" s="6" t="s">
        <v>170</v>
      </c>
      <c r="E384" s="13">
        <v>0</v>
      </c>
      <c r="F384" s="7">
        <v>2</v>
      </c>
      <c r="G384" s="11">
        <v>2</v>
      </c>
      <c r="H384" s="2">
        <v>1</v>
      </c>
      <c r="I384" s="11" t="s">
        <v>177</v>
      </c>
      <c r="J384" s="11">
        <v>0</v>
      </c>
      <c r="K384" s="24">
        <v>0</v>
      </c>
      <c r="L384" s="26">
        <v>5.08</v>
      </c>
      <c r="M384" s="11">
        <v>1.66</v>
      </c>
      <c r="N384" s="11">
        <v>5.91</v>
      </c>
      <c r="O384" s="11">
        <v>6.74</v>
      </c>
      <c r="P384" s="11">
        <v>864.26</v>
      </c>
      <c r="Q384" s="11">
        <v>77.03</v>
      </c>
      <c r="R384" s="11">
        <v>825.74</v>
      </c>
      <c r="S384" s="27">
        <v>787.23</v>
      </c>
      <c r="T384" s="25"/>
      <c r="U384" s="138"/>
      <c r="V384" s="138"/>
      <c r="W384" s="138"/>
      <c r="X384" s="4"/>
      <c r="Y384" s="4"/>
      <c r="Z384" s="4"/>
      <c r="AA384" s="32"/>
    </row>
    <row r="385" spans="1:27" ht="18" customHeight="1">
      <c r="A385" s="31" t="s">
        <v>0</v>
      </c>
      <c r="B385" s="6" t="s">
        <v>18</v>
      </c>
      <c r="C385" s="6" t="s">
        <v>88</v>
      </c>
      <c r="D385" s="6" t="s">
        <v>170</v>
      </c>
      <c r="E385" s="13">
        <v>0</v>
      </c>
      <c r="F385" s="7">
        <v>1</v>
      </c>
      <c r="G385" s="11">
        <v>1</v>
      </c>
      <c r="H385" s="2">
        <v>1</v>
      </c>
      <c r="I385" s="11" t="s">
        <v>177</v>
      </c>
      <c r="J385" s="11">
        <v>0</v>
      </c>
      <c r="K385" s="24">
        <v>0</v>
      </c>
      <c r="L385" s="26">
        <v>6.77</v>
      </c>
      <c r="M385" s="11">
        <v>0</v>
      </c>
      <c r="N385" s="11">
        <v>6.77</v>
      </c>
      <c r="O385" s="11">
        <v>6.77</v>
      </c>
      <c r="P385" s="11">
        <v>784.27</v>
      </c>
      <c r="Q385" s="11">
        <v>0</v>
      </c>
      <c r="R385" s="11">
        <v>784.27</v>
      </c>
      <c r="S385" s="27">
        <v>784.27</v>
      </c>
      <c r="T385" s="25"/>
      <c r="U385" s="138"/>
      <c r="V385" s="138"/>
      <c r="W385" s="138"/>
      <c r="X385" s="4"/>
      <c r="Y385" s="4"/>
      <c r="Z385" s="4"/>
      <c r="AA385" s="32"/>
    </row>
    <row r="386" spans="1:27" ht="18" customHeight="1">
      <c r="A386" s="31" t="s">
        <v>0</v>
      </c>
      <c r="B386" s="6" t="s">
        <v>19</v>
      </c>
      <c r="C386" s="6" t="s">
        <v>90</v>
      </c>
      <c r="D386" s="6" t="s">
        <v>170</v>
      </c>
      <c r="E386" s="13">
        <v>0</v>
      </c>
      <c r="F386" s="7">
        <v>3</v>
      </c>
      <c r="G386" s="11">
        <v>6</v>
      </c>
      <c r="H386" s="2">
        <v>2</v>
      </c>
      <c r="I386" s="11" t="s">
        <v>177</v>
      </c>
      <c r="J386" s="11">
        <v>1</v>
      </c>
      <c r="K386" s="24">
        <v>3</v>
      </c>
      <c r="L386" s="26">
        <v>5.36</v>
      </c>
      <c r="M386" s="11">
        <v>0.63</v>
      </c>
      <c r="N386" s="11">
        <v>5.6</v>
      </c>
      <c r="O386" s="11">
        <v>6.25</v>
      </c>
      <c r="P386" s="11">
        <v>877.17</v>
      </c>
      <c r="Q386" s="11">
        <v>26.34</v>
      </c>
      <c r="R386" s="11">
        <v>867.18</v>
      </c>
      <c r="S386" s="27">
        <v>839.95</v>
      </c>
      <c r="T386" s="25">
        <v>7.27</v>
      </c>
      <c r="U386" s="138">
        <v>0</v>
      </c>
      <c r="V386" s="138">
        <v>7.27</v>
      </c>
      <c r="W386" s="138">
        <v>7.27</v>
      </c>
      <c r="X386" s="4">
        <v>697.27</v>
      </c>
      <c r="Y386" s="4">
        <v>0</v>
      </c>
      <c r="Z386" s="4">
        <v>697.27</v>
      </c>
      <c r="AA386" s="32">
        <v>697.27</v>
      </c>
    </row>
    <row r="387" spans="1:27" ht="18" customHeight="1">
      <c r="A387" s="31" t="s">
        <v>0</v>
      </c>
      <c r="B387" s="6" t="s">
        <v>19</v>
      </c>
      <c r="C387" s="6" t="s">
        <v>160</v>
      </c>
      <c r="D387" s="6" t="s">
        <v>170</v>
      </c>
      <c r="E387" s="13">
        <v>0</v>
      </c>
      <c r="F387" s="7">
        <v>3</v>
      </c>
      <c r="G387" s="11">
        <v>10</v>
      </c>
      <c r="H387" s="2">
        <v>3.33</v>
      </c>
      <c r="I387" s="11" t="s">
        <v>177</v>
      </c>
      <c r="J387" s="11">
        <v>3</v>
      </c>
      <c r="K387" s="24">
        <v>0</v>
      </c>
      <c r="L387" s="26">
        <v>5.1100000000000003</v>
      </c>
      <c r="M387" s="11">
        <v>0.37</v>
      </c>
      <c r="N387" s="11">
        <v>5.31</v>
      </c>
      <c r="O387" s="11">
        <v>5.61</v>
      </c>
      <c r="P387" s="11">
        <v>889.16</v>
      </c>
      <c r="Q387" s="11">
        <v>11.18</v>
      </c>
      <c r="R387" s="11">
        <v>882.68</v>
      </c>
      <c r="S387" s="27">
        <v>874.83</v>
      </c>
      <c r="T387" s="25">
        <v>5.1100000000000003</v>
      </c>
      <c r="U387" s="138">
        <v>0.37</v>
      </c>
      <c r="V387" s="138">
        <v>5.31</v>
      </c>
      <c r="W387" s="138">
        <v>5.61</v>
      </c>
      <c r="X387" s="4">
        <v>889.16</v>
      </c>
      <c r="Y387" s="4">
        <v>11.18</v>
      </c>
      <c r="Z387" s="4">
        <v>882.68</v>
      </c>
      <c r="AA387" s="32">
        <v>874.83</v>
      </c>
    </row>
    <row r="388" spans="1:27" ht="18" customHeight="1">
      <c r="A388" s="31" t="s">
        <v>0</v>
      </c>
      <c r="B388" s="6" t="s">
        <v>19</v>
      </c>
      <c r="C388" s="6" t="s">
        <v>91</v>
      </c>
      <c r="D388" s="6" t="s">
        <v>170</v>
      </c>
      <c r="E388" s="13">
        <v>0</v>
      </c>
      <c r="F388" s="7">
        <v>2</v>
      </c>
      <c r="G388" s="11">
        <v>9</v>
      </c>
      <c r="H388" s="2">
        <v>4.5</v>
      </c>
      <c r="I388" s="11" t="s">
        <v>177</v>
      </c>
      <c r="J388" s="11">
        <v>2</v>
      </c>
      <c r="K388" s="24">
        <v>5</v>
      </c>
      <c r="L388" s="26">
        <v>4.0999999999999996</v>
      </c>
      <c r="M388" s="11">
        <v>0.97</v>
      </c>
      <c r="N388" s="11">
        <v>4.58</v>
      </c>
      <c r="O388" s="11">
        <v>5.0599999999999996</v>
      </c>
      <c r="P388" s="11">
        <v>920.5</v>
      </c>
      <c r="Q388" s="11">
        <v>29.46</v>
      </c>
      <c r="R388" s="11">
        <v>905.77</v>
      </c>
      <c r="S388" s="27">
        <v>891.05</v>
      </c>
      <c r="T388" s="25">
        <v>5.94</v>
      </c>
      <c r="U388" s="138">
        <v>0.14000000000000001</v>
      </c>
      <c r="V388" s="138">
        <v>6.01</v>
      </c>
      <c r="W388" s="138">
        <v>6.08</v>
      </c>
      <c r="X388" s="4">
        <v>858.83</v>
      </c>
      <c r="Y388" s="4">
        <v>3.94</v>
      </c>
      <c r="Z388" s="4">
        <v>856.86</v>
      </c>
      <c r="AA388" s="32">
        <v>854.89</v>
      </c>
    </row>
    <row r="389" spans="1:27" ht="18" customHeight="1">
      <c r="A389" s="31" t="s">
        <v>0</v>
      </c>
      <c r="B389" s="6" t="s">
        <v>19</v>
      </c>
      <c r="C389" s="6" t="s">
        <v>92</v>
      </c>
      <c r="D389" s="6" t="s">
        <v>170</v>
      </c>
      <c r="E389" s="13">
        <v>0</v>
      </c>
      <c r="F389" s="7">
        <v>2</v>
      </c>
      <c r="G389" s="11">
        <v>1</v>
      </c>
      <c r="H389" s="2">
        <v>0.5</v>
      </c>
      <c r="I389" s="11" t="s">
        <v>177</v>
      </c>
      <c r="J389" s="11">
        <v>1</v>
      </c>
      <c r="K389" s="24">
        <v>0</v>
      </c>
      <c r="L389" s="26">
        <v>4.6900000000000004</v>
      </c>
      <c r="M389" s="11">
        <v>0</v>
      </c>
      <c r="N389" s="11">
        <v>4.6900000000000004</v>
      </c>
      <c r="O389" s="11">
        <v>4.6900000000000004</v>
      </c>
      <c r="P389" s="11">
        <v>902.31</v>
      </c>
      <c r="Q389" s="11">
        <v>0</v>
      </c>
      <c r="R389" s="11">
        <v>902.31</v>
      </c>
      <c r="S389" s="27">
        <v>902.31</v>
      </c>
      <c r="T389" s="25">
        <v>4.6900000000000004</v>
      </c>
      <c r="U389" s="138">
        <v>0</v>
      </c>
      <c r="V389" s="138">
        <v>4.6900000000000004</v>
      </c>
      <c r="W389" s="138">
        <v>4.6900000000000004</v>
      </c>
      <c r="X389" s="4">
        <v>902.31</v>
      </c>
      <c r="Y389" s="4">
        <v>0</v>
      </c>
      <c r="Z389" s="4">
        <v>902.31</v>
      </c>
      <c r="AA389" s="32">
        <v>902.31</v>
      </c>
    </row>
    <row r="390" spans="1:27" ht="18" customHeight="1">
      <c r="A390" s="31" t="s">
        <v>1</v>
      </c>
      <c r="B390" s="6" t="s">
        <v>18</v>
      </c>
      <c r="C390" s="6" t="s">
        <v>93</v>
      </c>
      <c r="D390" s="6" t="s">
        <v>170</v>
      </c>
      <c r="E390" s="13">
        <v>0</v>
      </c>
      <c r="F390" s="7">
        <v>3</v>
      </c>
      <c r="G390" s="11">
        <v>17</v>
      </c>
      <c r="H390" s="2">
        <v>5.67</v>
      </c>
      <c r="I390" s="11" t="s">
        <v>177</v>
      </c>
      <c r="J390" s="11">
        <v>3</v>
      </c>
      <c r="K390" s="24">
        <v>7</v>
      </c>
      <c r="L390" s="26">
        <v>4.84</v>
      </c>
      <c r="M390" s="11">
        <v>0.45</v>
      </c>
      <c r="N390" s="11">
        <v>5.16</v>
      </c>
      <c r="O390" s="11">
        <v>5.17</v>
      </c>
      <c r="P390" s="11">
        <v>897.67</v>
      </c>
      <c r="Q390" s="11">
        <v>14.79</v>
      </c>
      <c r="R390" s="11">
        <v>887.21</v>
      </c>
      <c r="S390" s="27">
        <v>886.6</v>
      </c>
      <c r="T390" s="25">
        <v>6.44</v>
      </c>
      <c r="U390" s="138">
        <v>0.42</v>
      </c>
      <c r="V390" s="138">
        <v>6.63</v>
      </c>
      <c r="W390" s="138">
        <v>7.02</v>
      </c>
      <c r="X390" s="4">
        <v>817.84</v>
      </c>
      <c r="Y390" s="4">
        <v>43.63</v>
      </c>
      <c r="Z390" s="4">
        <v>797.81</v>
      </c>
      <c r="AA390" s="32">
        <v>757.16</v>
      </c>
    </row>
    <row r="391" spans="1:27" ht="18" customHeight="1">
      <c r="A391" s="31" t="s">
        <v>1</v>
      </c>
      <c r="B391" s="6" t="s">
        <v>20</v>
      </c>
      <c r="C391" s="6" t="s">
        <v>94</v>
      </c>
      <c r="D391" s="6" t="s">
        <v>170</v>
      </c>
      <c r="E391" s="13">
        <v>4</v>
      </c>
      <c r="F391" s="7">
        <v>4</v>
      </c>
      <c r="G391" s="11">
        <v>28</v>
      </c>
      <c r="H391" s="2">
        <v>7</v>
      </c>
      <c r="I391" s="11" t="s">
        <v>177</v>
      </c>
      <c r="J391" s="11">
        <v>4</v>
      </c>
      <c r="K391" s="24">
        <v>8</v>
      </c>
      <c r="L391" s="26">
        <v>2.58</v>
      </c>
      <c r="M391" s="11">
        <v>0.56999999999999995</v>
      </c>
      <c r="N391" s="11">
        <v>3.03</v>
      </c>
      <c r="O391" s="11">
        <v>3.1</v>
      </c>
      <c r="P391" s="11">
        <v>967.4</v>
      </c>
      <c r="Q391" s="11">
        <v>17</v>
      </c>
      <c r="R391" s="11">
        <v>954.06</v>
      </c>
      <c r="S391" s="27">
        <v>952.14</v>
      </c>
      <c r="T391" s="25">
        <v>3.96</v>
      </c>
      <c r="U391" s="138">
        <v>0.16</v>
      </c>
      <c r="V391" s="138">
        <v>4.0199999999999996</v>
      </c>
      <c r="W391" s="138">
        <v>4.24</v>
      </c>
      <c r="X391" s="4">
        <v>925.22</v>
      </c>
      <c r="Y391" s="4">
        <v>5.53</v>
      </c>
      <c r="Z391" s="4">
        <v>923.81</v>
      </c>
      <c r="AA391" s="32">
        <v>915.9</v>
      </c>
    </row>
    <row r="392" spans="1:27" ht="18" customHeight="1">
      <c r="A392" s="31" t="s">
        <v>1</v>
      </c>
      <c r="B392" s="6" t="s">
        <v>20</v>
      </c>
      <c r="C392" s="6" t="s">
        <v>95</v>
      </c>
      <c r="D392" s="6" t="s">
        <v>170</v>
      </c>
      <c r="E392" s="13">
        <v>3</v>
      </c>
      <c r="F392" s="7">
        <v>3</v>
      </c>
      <c r="G392" s="11">
        <v>19</v>
      </c>
      <c r="H392" s="2">
        <v>6.33</v>
      </c>
      <c r="I392" s="11" t="s">
        <v>177</v>
      </c>
      <c r="J392" s="11">
        <v>3</v>
      </c>
      <c r="K392" s="24">
        <v>13</v>
      </c>
      <c r="L392" s="26">
        <v>2.12</v>
      </c>
      <c r="M392" s="11">
        <v>0.09</v>
      </c>
      <c r="N392" s="11">
        <v>2.1800000000000002</v>
      </c>
      <c r="O392" s="11">
        <v>2.2200000000000002</v>
      </c>
      <c r="P392" s="11">
        <v>981.29</v>
      </c>
      <c r="Q392" s="11">
        <v>2.93</v>
      </c>
      <c r="R392" s="11">
        <v>979.44</v>
      </c>
      <c r="S392" s="27">
        <v>977.83</v>
      </c>
      <c r="T392" s="25">
        <v>4.95</v>
      </c>
      <c r="U392" s="138">
        <v>0.74</v>
      </c>
      <c r="V392" s="138">
        <v>5.4</v>
      </c>
      <c r="W392" s="138">
        <v>5.88</v>
      </c>
      <c r="X392" s="4">
        <v>895.1</v>
      </c>
      <c r="Y392" s="4">
        <v>21.43</v>
      </c>
      <c r="Z392" s="4">
        <v>882.12</v>
      </c>
      <c r="AA392" s="32">
        <v>868.58</v>
      </c>
    </row>
    <row r="393" spans="1:27" ht="18" customHeight="1">
      <c r="A393" s="31" t="s">
        <v>1</v>
      </c>
      <c r="B393" s="6" t="s">
        <v>20</v>
      </c>
      <c r="C393" s="6" t="s">
        <v>96</v>
      </c>
      <c r="D393" s="6" t="s">
        <v>170</v>
      </c>
      <c r="E393" s="13">
        <v>2</v>
      </c>
      <c r="F393" s="7">
        <v>2</v>
      </c>
      <c r="G393" s="11">
        <v>10</v>
      </c>
      <c r="H393" s="2">
        <v>5</v>
      </c>
      <c r="I393" s="11" t="s">
        <v>177</v>
      </c>
      <c r="J393" s="11">
        <v>2</v>
      </c>
      <c r="K393" s="24">
        <v>3</v>
      </c>
      <c r="L393" s="26">
        <v>2.87</v>
      </c>
      <c r="M393" s="11">
        <v>0.28999999999999998</v>
      </c>
      <c r="N393" s="11">
        <v>3.02</v>
      </c>
      <c r="O393" s="11">
        <v>3.17</v>
      </c>
      <c r="P393" s="11">
        <v>958.45</v>
      </c>
      <c r="Q393" s="11">
        <v>8.4499999999999993</v>
      </c>
      <c r="R393" s="11">
        <v>954.23</v>
      </c>
      <c r="S393" s="27">
        <v>950</v>
      </c>
      <c r="T393" s="25">
        <v>4.42</v>
      </c>
      <c r="U393" s="138">
        <v>0.04</v>
      </c>
      <c r="V393" s="138">
        <v>4.4400000000000004</v>
      </c>
      <c r="W393" s="138">
        <v>4.46</v>
      </c>
      <c r="X393" s="4">
        <v>910.44</v>
      </c>
      <c r="Y393" s="4">
        <v>0.73</v>
      </c>
      <c r="Z393" s="4">
        <v>910.08</v>
      </c>
      <c r="AA393" s="32">
        <v>909.71</v>
      </c>
    </row>
    <row r="394" spans="1:27" ht="18" customHeight="1">
      <c r="A394" s="31" t="s">
        <v>1</v>
      </c>
      <c r="B394" s="6" t="s">
        <v>20</v>
      </c>
      <c r="C394" s="6" t="s">
        <v>97</v>
      </c>
      <c r="D394" s="6" t="s">
        <v>170</v>
      </c>
      <c r="E394" s="13">
        <v>0</v>
      </c>
      <c r="F394" s="7">
        <v>1</v>
      </c>
      <c r="G394" s="11">
        <v>1</v>
      </c>
      <c r="H394" s="2">
        <v>1</v>
      </c>
      <c r="I394" s="11" t="s">
        <v>177</v>
      </c>
      <c r="J394" s="11">
        <v>0</v>
      </c>
      <c r="K394" s="24">
        <v>0</v>
      </c>
      <c r="L394" s="26">
        <v>7.88</v>
      </c>
      <c r="M394" s="11">
        <v>0</v>
      </c>
      <c r="N394" s="11">
        <v>7.88</v>
      </c>
      <c r="O394" s="11">
        <v>7.88</v>
      </c>
      <c r="P394" s="11">
        <v>533.97</v>
      </c>
      <c r="Q394" s="11">
        <v>0</v>
      </c>
      <c r="R394" s="11">
        <v>533.97</v>
      </c>
      <c r="S394" s="27">
        <v>533.97</v>
      </c>
      <c r="T394" s="25"/>
      <c r="U394" s="138"/>
      <c r="V394" s="138"/>
      <c r="W394" s="138"/>
      <c r="X394" s="4"/>
      <c r="Y394" s="4"/>
      <c r="Z394" s="4"/>
      <c r="AA394" s="32"/>
    </row>
    <row r="395" spans="1:27" ht="18" customHeight="1">
      <c r="A395" s="31" t="s">
        <v>1</v>
      </c>
      <c r="B395" s="6" t="s">
        <v>20</v>
      </c>
      <c r="C395" s="6" t="s">
        <v>98</v>
      </c>
      <c r="D395" s="6" t="s">
        <v>170</v>
      </c>
      <c r="E395" s="13">
        <v>0</v>
      </c>
      <c r="F395" s="7">
        <v>2</v>
      </c>
      <c r="G395" s="11">
        <v>5</v>
      </c>
      <c r="H395" s="2">
        <v>2.5</v>
      </c>
      <c r="I395" s="11" t="s">
        <v>177</v>
      </c>
      <c r="J395" s="11">
        <v>0</v>
      </c>
      <c r="K395" s="24">
        <v>3</v>
      </c>
      <c r="L395" s="26">
        <v>4.53</v>
      </c>
      <c r="M395" s="11">
        <v>1.01</v>
      </c>
      <c r="N395" s="11">
        <v>5.03</v>
      </c>
      <c r="O395" s="11">
        <v>5.54</v>
      </c>
      <c r="P395" s="11">
        <v>907.17</v>
      </c>
      <c r="Q395" s="11">
        <v>32.21</v>
      </c>
      <c r="R395" s="11">
        <v>891.06</v>
      </c>
      <c r="S395" s="27">
        <v>874.96</v>
      </c>
      <c r="T395" s="25"/>
      <c r="U395" s="138"/>
      <c r="V395" s="138"/>
      <c r="W395" s="138"/>
      <c r="X395" s="4"/>
      <c r="Y395" s="4"/>
      <c r="Z395" s="4"/>
      <c r="AA395" s="32"/>
    </row>
    <row r="396" spans="1:27" ht="18" customHeight="1">
      <c r="A396" s="31" t="s">
        <v>1</v>
      </c>
      <c r="B396" s="6" t="s">
        <v>20</v>
      </c>
      <c r="C396" s="6" t="s">
        <v>99</v>
      </c>
      <c r="D396" s="6" t="s">
        <v>170</v>
      </c>
      <c r="E396" s="13">
        <v>0</v>
      </c>
      <c r="F396" s="7">
        <v>2</v>
      </c>
      <c r="G396" s="11">
        <v>1</v>
      </c>
      <c r="H396" s="2">
        <v>0.5</v>
      </c>
      <c r="I396" s="11" t="s">
        <v>177</v>
      </c>
      <c r="J396" s="11">
        <v>0</v>
      </c>
      <c r="K396" s="24">
        <v>0</v>
      </c>
      <c r="L396" s="26">
        <v>7.35</v>
      </c>
      <c r="M396" s="11">
        <v>0</v>
      </c>
      <c r="N396" s="11">
        <v>7.35</v>
      </c>
      <c r="O396" s="11">
        <v>7.35</v>
      </c>
      <c r="P396" s="11">
        <v>672.2</v>
      </c>
      <c r="Q396" s="11">
        <v>0</v>
      </c>
      <c r="R396" s="11">
        <v>672.2</v>
      </c>
      <c r="S396" s="27">
        <v>672.2</v>
      </c>
      <c r="T396" s="25"/>
      <c r="U396" s="138"/>
      <c r="V396" s="138"/>
      <c r="W396" s="138"/>
      <c r="X396" s="4"/>
      <c r="Y396" s="4"/>
      <c r="Z396" s="4"/>
      <c r="AA396" s="32"/>
    </row>
    <row r="397" spans="1:27" ht="18" customHeight="1">
      <c r="A397" s="31" t="s">
        <v>1</v>
      </c>
      <c r="B397" s="6" t="s">
        <v>20</v>
      </c>
      <c r="C397" s="6" t="s">
        <v>100</v>
      </c>
      <c r="D397" s="6" t="s">
        <v>170</v>
      </c>
      <c r="E397" s="13">
        <v>2</v>
      </c>
      <c r="F397" s="7">
        <v>2</v>
      </c>
      <c r="G397" s="11">
        <v>20</v>
      </c>
      <c r="H397" s="2">
        <v>10</v>
      </c>
      <c r="I397" s="11" t="s">
        <v>177</v>
      </c>
      <c r="J397" s="11">
        <v>1</v>
      </c>
      <c r="K397" s="24">
        <v>5</v>
      </c>
      <c r="L397" s="26">
        <v>4.0999999999999996</v>
      </c>
      <c r="M397" s="11">
        <v>0.27</v>
      </c>
      <c r="N397" s="11">
        <v>4.24</v>
      </c>
      <c r="O397" s="11">
        <v>4.38</v>
      </c>
      <c r="P397" s="11">
        <v>919.99</v>
      </c>
      <c r="Q397" s="11">
        <v>10.24</v>
      </c>
      <c r="R397" s="11">
        <v>914.87</v>
      </c>
      <c r="S397" s="27">
        <v>909.75</v>
      </c>
      <c r="T397" s="25">
        <v>5.12</v>
      </c>
      <c r="U397" s="138">
        <v>0</v>
      </c>
      <c r="V397" s="138">
        <v>5.12</v>
      </c>
      <c r="W397" s="138">
        <v>5.12</v>
      </c>
      <c r="X397" s="4">
        <v>885.44</v>
      </c>
      <c r="Y397" s="4">
        <v>0</v>
      </c>
      <c r="Z397" s="4">
        <v>885.44</v>
      </c>
      <c r="AA397" s="32">
        <v>885.44</v>
      </c>
    </row>
    <row r="398" spans="1:27" ht="18" customHeight="1">
      <c r="A398" s="31" t="s">
        <v>1</v>
      </c>
      <c r="B398" s="6" t="s">
        <v>20</v>
      </c>
      <c r="C398" s="6" t="s">
        <v>101</v>
      </c>
      <c r="D398" s="6" t="s">
        <v>170</v>
      </c>
      <c r="E398" s="13">
        <v>2</v>
      </c>
      <c r="F398" s="7">
        <v>2</v>
      </c>
      <c r="G398" s="11">
        <v>7</v>
      </c>
      <c r="H398" s="2">
        <v>3.5</v>
      </c>
      <c r="I398" s="11" t="s">
        <v>177</v>
      </c>
      <c r="J398" s="11">
        <v>2</v>
      </c>
      <c r="K398" s="24">
        <v>4</v>
      </c>
      <c r="L398" s="26">
        <v>4.71</v>
      </c>
      <c r="M398" s="11">
        <v>0.04</v>
      </c>
      <c r="N398" s="11">
        <v>4.7300000000000004</v>
      </c>
      <c r="O398" s="11">
        <v>4.75</v>
      </c>
      <c r="P398" s="11">
        <v>894.7</v>
      </c>
      <c r="Q398" s="11">
        <v>0.2</v>
      </c>
      <c r="R398" s="11">
        <v>894.6</v>
      </c>
      <c r="S398" s="27">
        <v>894.5</v>
      </c>
      <c r="T398" s="25">
        <v>6.01</v>
      </c>
      <c r="U398" s="138">
        <v>1.26</v>
      </c>
      <c r="V398" s="138">
        <v>6.64</v>
      </c>
      <c r="W398" s="138">
        <v>7.27</v>
      </c>
      <c r="X398" s="4">
        <v>793.56</v>
      </c>
      <c r="Y398" s="4">
        <v>100.94</v>
      </c>
      <c r="Z398" s="4">
        <v>743.08</v>
      </c>
      <c r="AA398" s="32">
        <v>692.61</v>
      </c>
    </row>
    <row r="399" spans="1:27" ht="18" customHeight="1">
      <c r="A399" s="31" t="s">
        <v>1</v>
      </c>
      <c r="B399" s="6" t="s">
        <v>20</v>
      </c>
      <c r="C399" s="6" t="s">
        <v>102</v>
      </c>
      <c r="D399" s="6" t="s">
        <v>170</v>
      </c>
      <c r="E399" s="13">
        <v>2</v>
      </c>
      <c r="F399" s="7">
        <v>2</v>
      </c>
      <c r="G399" s="11">
        <v>10</v>
      </c>
      <c r="H399" s="2">
        <v>5</v>
      </c>
      <c r="I399" s="11" t="s">
        <v>177</v>
      </c>
      <c r="J399" s="11">
        <v>2</v>
      </c>
      <c r="K399" s="24">
        <v>5</v>
      </c>
      <c r="L399" s="26">
        <v>4.33</v>
      </c>
      <c r="M399" s="11">
        <v>0.5</v>
      </c>
      <c r="N399" s="11">
        <v>4.58</v>
      </c>
      <c r="O399" s="11">
        <v>4.83</v>
      </c>
      <c r="P399" s="11">
        <v>914.17</v>
      </c>
      <c r="Q399" s="11">
        <v>14.03</v>
      </c>
      <c r="R399" s="11">
        <v>907.16</v>
      </c>
      <c r="S399" s="27">
        <v>900.14</v>
      </c>
      <c r="T399" s="25">
        <v>5.36</v>
      </c>
      <c r="U399" s="138">
        <v>0.18</v>
      </c>
      <c r="V399" s="138">
        <v>5.45</v>
      </c>
      <c r="W399" s="138">
        <v>5.54</v>
      </c>
      <c r="X399" s="4">
        <v>878.23</v>
      </c>
      <c r="Y399" s="4">
        <v>5.43</v>
      </c>
      <c r="Z399" s="4">
        <v>875.51</v>
      </c>
      <c r="AA399" s="32">
        <v>872.8</v>
      </c>
    </row>
    <row r="400" spans="1:27" ht="18" customHeight="1">
      <c r="A400" s="31" t="s">
        <v>1</v>
      </c>
      <c r="B400" s="6" t="s">
        <v>19</v>
      </c>
      <c r="C400" s="6" t="s">
        <v>103</v>
      </c>
      <c r="D400" s="6" t="s">
        <v>170</v>
      </c>
      <c r="E400" s="13">
        <v>3</v>
      </c>
      <c r="F400" s="7">
        <v>3</v>
      </c>
      <c r="G400" s="11">
        <v>9</v>
      </c>
      <c r="H400" s="2">
        <v>3</v>
      </c>
      <c r="I400" s="11" t="s">
        <v>177</v>
      </c>
      <c r="J400" s="11">
        <v>2</v>
      </c>
      <c r="K400" s="24">
        <v>5</v>
      </c>
      <c r="L400" s="26">
        <v>4.2300000000000004</v>
      </c>
      <c r="M400" s="11">
        <v>0.34</v>
      </c>
      <c r="N400" s="11">
        <v>4.42</v>
      </c>
      <c r="O400" s="11">
        <v>4.6900000000000004</v>
      </c>
      <c r="P400" s="11">
        <v>917.46</v>
      </c>
      <c r="Q400" s="11">
        <v>10.14</v>
      </c>
      <c r="R400" s="11">
        <v>911.62</v>
      </c>
      <c r="S400" s="27">
        <v>904.39</v>
      </c>
      <c r="T400" s="25">
        <v>5.29</v>
      </c>
      <c r="U400" s="138">
        <v>1.1399999999999999</v>
      </c>
      <c r="V400" s="138">
        <v>5.87</v>
      </c>
      <c r="W400" s="138">
        <v>6.44</v>
      </c>
      <c r="X400" s="4">
        <v>864.08</v>
      </c>
      <c r="Y400" s="4">
        <v>54.78</v>
      </c>
      <c r="Z400" s="4">
        <v>836.69</v>
      </c>
      <c r="AA400" s="32">
        <v>809.3</v>
      </c>
    </row>
    <row r="401" spans="1:27" ht="18" customHeight="1">
      <c r="A401" s="31" t="s">
        <v>1</v>
      </c>
      <c r="B401" s="6" t="s">
        <v>19</v>
      </c>
      <c r="C401" s="6" t="s">
        <v>104</v>
      </c>
      <c r="D401" s="6" t="s">
        <v>170</v>
      </c>
      <c r="E401" s="13">
        <v>1</v>
      </c>
      <c r="F401" s="7">
        <v>1</v>
      </c>
      <c r="G401" s="11">
        <v>6</v>
      </c>
      <c r="H401" s="2">
        <v>6</v>
      </c>
      <c r="I401" s="11" t="s">
        <v>177</v>
      </c>
      <c r="J401" s="11">
        <v>1</v>
      </c>
      <c r="K401" s="24">
        <v>2</v>
      </c>
      <c r="L401" s="26">
        <v>4.75</v>
      </c>
      <c r="M401" s="11">
        <v>0</v>
      </c>
      <c r="N401" s="11">
        <v>4.75</v>
      </c>
      <c r="O401" s="11">
        <v>4.75</v>
      </c>
      <c r="P401" s="11">
        <v>902.4</v>
      </c>
      <c r="Q401" s="11">
        <v>0</v>
      </c>
      <c r="R401" s="11">
        <v>902.4</v>
      </c>
      <c r="S401" s="27">
        <v>902.4</v>
      </c>
      <c r="T401" s="25">
        <v>6.39</v>
      </c>
      <c r="U401" s="138">
        <v>0</v>
      </c>
      <c r="V401" s="138">
        <v>6.39</v>
      </c>
      <c r="W401" s="138">
        <v>6.39</v>
      </c>
      <c r="X401" s="4">
        <v>825.6</v>
      </c>
      <c r="Y401" s="4">
        <v>0</v>
      </c>
      <c r="Z401" s="4">
        <v>825.6</v>
      </c>
      <c r="AA401" s="32">
        <v>825.6</v>
      </c>
    </row>
    <row r="402" spans="1:27" ht="18" customHeight="1">
      <c r="A402" s="31" t="s">
        <v>1</v>
      </c>
      <c r="B402" s="6" t="s">
        <v>19</v>
      </c>
      <c r="C402" s="6" t="s">
        <v>105</v>
      </c>
      <c r="D402" s="6" t="s">
        <v>170</v>
      </c>
      <c r="E402" s="13">
        <v>1</v>
      </c>
      <c r="F402" s="7">
        <v>1</v>
      </c>
      <c r="G402" s="11">
        <v>2</v>
      </c>
      <c r="H402" s="2">
        <v>2</v>
      </c>
      <c r="I402" s="11" t="s">
        <v>177</v>
      </c>
      <c r="J402" s="11">
        <v>0</v>
      </c>
      <c r="K402" s="24">
        <v>1</v>
      </c>
      <c r="L402" s="26">
        <v>6.18</v>
      </c>
      <c r="M402" s="11">
        <v>0</v>
      </c>
      <c r="N402" s="11">
        <v>6.18</v>
      </c>
      <c r="O402" s="11">
        <v>6.18</v>
      </c>
      <c r="P402" s="11">
        <v>840.6</v>
      </c>
      <c r="Q402" s="11">
        <v>0</v>
      </c>
      <c r="R402" s="11">
        <v>840.6</v>
      </c>
      <c r="S402" s="27">
        <v>840.6</v>
      </c>
      <c r="T402" s="25"/>
      <c r="U402" s="138"/>
      <c r="V402" s="138"/>
      <c r="W402" s="138"/>
      <c r="X402" s="4"/>
      <c r="Y402" s="4"/>
      <c r="Z402" s="4"/>
      <c r="AA402" s="32"/>
    </row>
    <row r="403" spans="1:27" ht="18" customHeight="1">
      <c r="A403" s="31" t="s">
        <v>0</v>
      </c>
      <c r="B403" s="6" t="s">
        <v>18</v>
      </c>
      <c r="C403" s="6" t="s">
        <v>82</v>
      </c>
      <c r="D403" s="6" t="s">
        <v>172</v>
      </c>
      <c r="E403" s="13">
        <v>0</v>
      </c>
      <c r="F403" s="7">
        <v>3</v>
      </c>
      <c r="G403" s="11">
        <v>5</v>
      </c>
      <c r="H403" s="2">
        <v>1.67</v>
      </c>
      <c r="I403" s="11" t="s">
        <v>177</v>
      </c>
      <c r="J403" s="11">
        <v>2</v>
      </c>
      <c r="K403" s="24">
        <v>1</v>
      </c>
      <c r="L403" s="26">
        <v>4.26</v>
      </c>
      <c r="M403" s="11">
        <v>1.22</v>
      </c>
      <c r="N403" s="11">
        <v>4.87</v>
      </c>
      <c r="O403" s="11">
        <v>5.91</v>
      </c>
      <c r="P403" s="11">
        <v>915.7</v>
      </c>
      <c r="Q403" s="11">
        <v>37.06</v>
      </c>
      <c r="R403" s="11">
        <v>896.93</v>
      </c>
      <c r="S403" s="27">
        <v>865.27</v>
      </c>
      <c r="T403" s="25">
        <v>6.54</v>
      </c>
      <c r="U403" s="138">
        <v>0.63</v>
      </c>
      <c r="V403" s="138">
        <v>6.86</v>
      </c>
      <c r="W403" s="138">
        <v>7.18</v>
      </c>
      <c r="X403" s="4">
        <v>790.78</v>
      </c>
      <c r="Y403" s="4">
        <v>74.5</v>
      </c>
      <c r="Z403" s="4">
        <v>753.53</v>
      </c>
      <c r="AA403" s="32">
        <v>716.28</v>
      </c>
    </row>
    <row r="404" spans="1:27" ht="18" customHeight="1">
      <c r="A404" s="31" t="s">
        <v>0</v>
      </c>
      <c r="B404" s="6" t="s">
        <v>18</v>
      </c>
      <c r="C404" s="6" t="s">
        <v>83</v>
      </c>
      <c r="D404" s="6" t="s">
        <v>172</v>
      </c>
      <c r="E404" s="13">
        <v>0</v>
      </c>
      <c r="F404" s="7">
        <v>2</v>
      </c>
      <c r="G404" s="11">
        <v>11</v>
      </c>
      <c r="H404" s="2">
        <v>5.5</v>
      </c>
      <c r="I404" s="11" t="s">
        <v>177</v>
      </c>
      <c r="J404" s="11">
        <v>1</v>
      </c>
      <c r="K404" s="24">
        <v>5</v>
      </c>
      <c r="L404" s="26">
        <v>2.5499999999999998</v>
      </c>
      <c r="M404" s="11">
        <v>0.2</v>
      </c>
      <c r="N404" s="11">
        <v>2.65</v>
      </c>
      <c r="O404" s="11">
        <v>2.75</v>
      </c>
      <c r="P404" s="11">
        <v>967.76</v>
      </c>
      <c r="Q404" s="11">
        <v>6.07</v>
      </c>
      <c r="R404" s="11">
        <v>964.72</v>
      </c>
      <c r="S404" s="27">
        <v>961.69</v>
      </c>
      <c r="T404" s="25">
        <v>3.34</v>
      </c>
      <c r="U404" s="138">
        <v>0</v>
      </c>
      <c r="V404" s="138">
        <v>3.34</v>
      </c>
      <c r="W404" s="138">
        <v>3.34</v>
      </c>
      <c r="X404" s="4">
        <v>943.59</v>
      </c>
      <c r="Y404" s="4">
        <v>0</v>
      </c>
      <c r="Z404" s="4">
        <v>943.59</v>
      </c>
      <c r="AA404" s="32">
        <v>943.59</v>
      </c>
    </row>
    <row r="405" spans="1:27" ht="18" customHeight="1">
      <c r="A405" s="31" t="s">
        <v>0</v>
      </c>
      <c r="B405" s="6" t="s">
        <v>18</v>
      </c>
      <c r="C405" s="6" t="s">
        <v>89</v>
      </c>
      <c r="D405" s="6" t="s">
        <v>172</v>
      </c>
      <c r="E405" s="13">
        <v>0</v>
      </c>
      <c r="F405" s="7">
        <v>3</v>
      </c>
      <c r="G405" s="11">
        <v>13</v>
      </c>
      <c r="H405" s="2">
        <v>4.33</v>
      </c>
      <c r="I405" s="11" t="s">
        <v>177</v>
      </c>
      <c r="J405" s="11">
        <v>2</v>
      </c>
      <c r="K405" s="24">
        <v>8</v>
      </c>
      <c r="L405" s="26">
        <v>2.4900000000000002</v>
      </c>
      <c r="M405" s="11">
        <v>0.72</v>
      </c>
      <c r="N405" s="11">
        <v>2.79</v>
      </c>
      <c r="O405" s="11">
        <v>3.51</v>
      </c>
      <c r="P405" s="11">
        <v>969.46</v>
      </c>
      <c r="Q405" s="11">
        <v>22.06</v>
      </c>
      <c r="R405" s="11">
        <v>960.46</v>
      </c>
      <c r="S405" s="27">
        <v>938.39</v>
      </c>
      <c r="T405" s="25">
        <v>5.85</v>
      </c>
      <c r="U405" s="138">
        <v>1.31</v>
      </c>
      <c r="V405" s="138">
        <v>6.51</v>
      </c>
      <c r="W405" s="138">
        <v>7.17</v>
      </c>
      <c r="X405" s="4">
        <v>811.88</v>
      </c>
      <c r="Y405" s="4">
        <v>96.9</v>
      </c>
      <c r="Z405" s="4">
        <v>763.43</v>
      </c>
      <c r="AA405" s="32">
        <v>714.98</v>
      </c>
    </row>
    <row r="406" spans="1:27" ht="18" customHeight="1">
      <c r="A406" s="31" t="s">
        <v>0</v>
      </c>
      <c r="B406" s="6" t="s">
        <v>18</v>
      </c>
      <c r="C406" s="6" t="s">
        <v>86</v>
      </c>
      <c r="D406" s="6" t="s">
        <v>172</v>
      </c>
      <c r="E406" s="13">
        <v>0</v>
      </c>
      <c r="F406" s="7">
        <v>2</v>
      </c>
      <c r="G406" s="11">
        <v>15</v>
      </c>
      <c r="H406" s="2">
        <v>7.5</v>
      </c>
      <c r="I406" s="11" t="s">
        <v>177</v>
      </c>
      <c r="J406" s="11">
        <v>2</v>
      </c>
      <c r="K406" s="24">
        <v>6</v>
      </c>
      <c r="L406" s="26">
        <v>2.54</v>
      </c>
      <c r="M406" s="11">
        <v>0.26</v>
      </c>
      <c r="N406" s="11">
        <v>2.67</v>
      </c>
      <c r="O406" s="11">
        <v>2.8</v>
      </c>
      <c r="P406" s="11">
        <v>968.95</v>
      </c>
      <c r="Q406" s="11">
        <v>7.8</v>
      </c>
      <c r="R406" s="11">
        <v>965.05</v>
      </c>
      <c r="S406" s="27">
        <v>961.15</v>
      </c>
      <c r="T406" s="25">
        <v>3.45</v>
      </c>
      <c r="U406" s="138">
        <v>0.35</v>
      </c>
      <c r="V406" s="138">
        <v>3.63</v>
      </c>
      <c r="W406" s="138">
        <v>3.81</v>
      </c>
      <c r="X406" s="4">
        <v>940.75</v>
      </c>
      <c r="Y406" s="4">
        <v>11.36</v>
      </c>
      <c r="Z406" s="4">
        <v>935.07</v>
      </c>
      <c r="AA406" s="32">
        <v>929.39</v>
      </c>
    </row>
    <row r="407" spans="1:27" ht="18" customHeight="1">
      <c r="A407" s="31" t="s">
        <v>0</v>
      </c>
      <c r="B407" s="6" t="s">
        <v>18</v>
      </c>
      <c r="C407" s="6" t="s">
        <v>87</v>
      </c>
      <c r="D407" s="6" t="s">
        <v>172</v>
      </c>
      <c r="E407" s="13">
        <v>0</v>
      </c>
      <c r="F407" s="7">
        <v>2</v>
      </c>
      <c r="G407" s="11">
        <v>6</v>
      </c>
      <c r="H407" s="2">
        <v>3</v>
      </c>
      <c r="I407" s="11" t="s">
        <v>177</v>
      </c>
      <c r="J407" s="11">
        <v>2</v>
      </c>
      <c r="K407" s="24">
        <v>2</v>
      </c>
      <c r="L407" s="26">
        <v>3.22</v>
      </c>
      <c r="M407" s="11">
        <v>0.01</v>
      </c>
      <c r="N407" s="11">
        <v>3.22</v>
      </c>
      <c r="O407" s="11">
        <v>3.23</v>
      </c>
      <c r="P407" s="11">
        <v>947.43</v>
      </c>
      <c r="Q407" s="11">
        <v>0.39</v>
      </c>
      <c r="R407" s="11">
        <v>947.23</v>
      </c>
      <c r="S407" s="27">
        <v>947.04</v>
      </c>
      <c r="T407" s="25">
        <v>5.49</v>
      </c>
      <c r="U407" s="138">
        <v>0.43</v>
      </c>
      <c r="V407" s="138">
        <v>5.71</v>
      </c>
      <c r="W407" s="138">
        <v>5.92</v>
      </c>
      <c r="X407" s="4">
        <v>878.04</v>
      </c>
      <c r="Y407" s="4">
        <v>13.23</v>
      </c>
      <c r="Z407" s="4">
        <v>871.43</v>
      </c>
      <c r="AA407" s="32">
        <v>864.81</v>
      </c>
    </row>
    <row r="408" spans="1:27" ht="18" customHeight="1">
      <c r="A408" s="31" t="s">
        <v>0</v>
      </c>
      <c r="B408" s="6" t="s">
        <v>19</v>
      </c>
      <c r="C408" s="6" t="s">
        <v>90</v>
      </c>
      <c r="D408" s="6" t="s">
        <v>172</v>
      </c>
      <c r="E408" s="13">
        <v>0</v>
      </c>
      <c r="F408" s="7">
        <v>1</v>
      </c>
      <c r="G408" s="11">
        <v>3</v>
      </c>
      <c r="H408" s="2">
        <v>3</v>
      </c>
      <c r="I408" s="11" t="s">
        <v>177</v>
      </c>
      <c r="J408" s="11">
        <v>1</v>
      </c>
      <c r="K408" s="24">
        <v>0</v>
      </c>
      <c r="L408" s="26">
        <v>2.21</v>
      </c>
      <c r="M408" s="11">
        <v>0</v>
      </c>
      <c r="N408" s="11">
        <v>2.21</v>
      </c>
      <c r="O408" s="11">
        <v>2.21</v>
      </c>
      <c r="P408" s="11">
        <v>978.63</v>
      </c>
      <c r="Q408" s="11">
        <v>0</v>
      </c>
      <c r="R408" s="11">
        <v>978.63</v>
      </c>
      <c r="S408" s="27">
        <v>978.63</v>
      </c>
      <c r="T408" s="25">
        <v>2.21</v>
      </c>
      <c r="U408" s="138">
        <v>0</v>
      </c>
      <c r="V408" s="138">
        <v>2.21</v>
      </c>
      <c r="W408" s="138">
        <v>2.21</v>
      </c>
      <c r="X408" s="4">
        <v>978.63</v>
      </c>
      <c r="Y408" s="4">
        <v>0</v>
      </c>
      <c r="Z408" s="4">
        <v>978.63</v>
      </c>
      <c r="AA408" s="32">
        <v>978.63</v>
      </c>
    </row>
    <row r="409" spans="1:27" ht="18" customHeight="1">
      <c r="A409" s="31" t="s">
        <v>0</v>
      </c>
      <c r="B409" s="6" t="s">
        <v>19</v>
      </c>
      <c r="C409" s="6" t="s">
        <v>91</v>
      </c>
      <c r="D409" s="6" t="s">
        <v>172</v>
      </c>
      <c r="E409" s="13">
        <v>0</v>
      </c>
      <c r="F409" s="7">
        <v>1</v>
      </c>
      <c r="G409" s="11">
        <v>4</v>
      </c>
      <c r="H409" s="2">
        <v>4</v>
      </c>
      <c r="I409" s="11" t="s">
        <v>177</v>
      </c>
      <c r="J409" s="11">
        <v>1</v>
      </c>
      <c r="K409" s="24">
        <v>1</v>
      </c>
      <c r="L409" s="26">
        <v>2.61</v>
      </c>
      <c r="M409" s="11">
        <v>0</v>
      </c>
      <c r="N409" s="11">
        <v>2.61</v>
      </c>
      <c r="O409" s="11">
        <v>2.61</v>
      </c>
      <c r="P409" s="11">
        <v>966.01</v>
      </c>
      <c r="Q409" s="11">
        <v>0</v>
      </c>
      <c r="R409" s="11">
        <v>966.01</v>
      </c>
      <c r="S409" s="27">
        <v>966.01</v>
      </c>
      <c r="T409" s="25">
        <v>3.74</v>
      </c>
      <c r="U409" s="138">
        <v>0</v>
      </c>
      <c r="V409" s="138">
        <v>3.74</v>
      </c>
      <c r="W409" s="138">
        <v>3.74</v>
      </c>
      <c r="X409" s="4">
        <v>931.36</v>
      </c>
      <c r="Y409" s="4">
        <v>0</v>
      </c>
      <c r="Z409" s="4">
        <v>931.36</v>
      </c>
      <c r="AA409" s="32">
        <v>931.36</v>
      </c>
    </row>
    <row r="410" spans="1:27" ht="18" customHeight="1">
      <c r="A410" s="31" t="s">
        <v>0</v>
      </c>
      <c r="B410" s="6" t="s">
        <v>19</v>
      </c>
      <c r="C410" s="6" t="s">
        <v>92</v>
      </c>
      <c r="D410" s="6" t="s">
        <v>172</v>
      </c>
      <c r="E410" s="13">
        <v>0</v>
      </c>
      <c r="F410" s="7">
        <v>1</v>
      </c>
      <c r="G410" s="11">
        <v>3</v>
      </c>
      <c r="H410" s="2">
        <v>3</v>
      </c>
      <c r="I410" s="11" t="s">
        <v>177</v>
      </c>
      <c r="J410" s="11">
        <v>0</v>
      </c>
      <c r="K410" s="24">
        <v>2</v>
      </c>
      <c r="L410" s="26">
        <v>2.66</v>
      </c>
      <c r="M410" s="11">
        <v>0</v>
      </c>
      <c r="N410" s="11">
        <v>2.66</v>
      </c>
      <c r="O410" s="11">
        <v>2.66</v>
      </c>
      <c r="P410" s="11">
        <v>963.26</v>
      </c>
      <c r="Q410" s="11">
        <v>0</v>
      </c>
      <c r="R410" s="11">
        <v>963.26</v>
      </c>
      <c r="S410" s="27">
        <v>963.26</v>
      </c>
      <c r="T410" s="25"/>
      <c r="U410" s="138"/>
      <c r="V410" s="138"/>
      <c r="W410" s="138"/>
      <c r="X410" s="4"/>
      <c r="Y410" s="4"/>
      <c r="Z410" s="4"/>
      <c r="AA410" s="32"/>
    </row>
    <row r="411" spans="1:27" ht="18" customHeight="1">
      <c r="A411" s="31" t="s">
        <v>1</v>
      </c>
      <c r="B411" s="6" t="s">
        <v>18</v>
      </c>
      <c r="C411" s="6" t="s">
        <v>93</v>
      </c>
      <c r="D411" s="6" t="s">
        <v>172</v>
      </c>
      <c r="E411" s="13">
        <v>0</v>
      </c>
      <c r="F411" s="7">
        <v>2</v>
      </c>
      <c r="G411" s="11">
        <v>7</v>
      </c>
      <c r="H411" s="2">
        <v>3.5</v>
      </c>
      <c r="I411" s="11" t="s">
        <v>177</v>
      </c>
      <c r="J411" s="11">
        <v>2</v>
      </c>
      <c r="K411" s="24">
        <v>1</v>
      </c>
      <c r="L411" s="26">
        <v>2.92</v>
      </c>
      <c r="M411" s="11">
        <v>0.37</v>
      </c>
      <c r="N411" s="11">
        <v>3.1</v>
      </c>
      <c r="O411" s="11">
        <v>3.28</v>
      </c>
      <c r="P411" s="11">
        <v>957.11</v>
      </c>
      <c r="Q411" s="11">
        <v>10.61</v>
      </c>
      <c r="R411" s="11">
        <v>951.8</v>
      </c>
      <c r="S411" s="27">
        <v>946.5</v>
      </c>
      <c r="T411" s="25">
        <v>3.41</v>
      </c>
      <c r="U411" s="138">
        <v>0.86</v>
      </c>
      <c r="V411" s="138">
        <v>3.84</v>
      </c>
      <c r="W411" s="138">
        <v>4.2699999999999996</v>
      </c>
      <c r="X411" s="4">
        <v>941.3</v>
      </c>
      <c r="Y411" s="4">
        <v>26.42</v>
      </c>
      <c r="Z411" s="4">
        <v>928.09</v>
      </c>
      <c r="AA411" s="32">
        <v>914.88</v>
      </c>
    </row>
    <row r="412" spans="1:27" ht="18" customHeight="1" thickBot="1">
      <c r="A412" s="33" t="s">
        <v>1</v>
      </c>
      <c r="B412" s="34" t="s">
        <v>20</v>
      </c>
      <c r="C412" s="34" t="s">
        <v>98</v>
      </c>
      <c r="D412" s="34" t="s">
        <v>172</v>
      </c>
      <c r="E412" s="29">
        <v>0</v>
      </c>
      <c r="F412" s="35">
        <v>2</v>
      </c>
      <c r="G412" s="29">
        <v>5</v>
      </c>
      <c r="H412" s="36">
        <v>2.5</v>
      </c>
      <c r="I412" s="29" t="s">
        <v>177</v>
      </c>
      <c r="J412" s="29">
        <v>1</v>
      </c>
      <c r="K412" s="37">
        <v>3</v>
      </c>
      <c r="L412" s="28">
        <v>2.94</v>
      </c>
      <c r="M412" s="29">
        <v>0.32</v>
      </c>
      <c r="N412" s="29">
        <v>3.1</v>
      </c>
      <c r="O412" s="29">
        <v>3.26</v>
      </c>
      <c r="P412" s="29">
        <v>956.48</v>
      </c>
      <c r="Q412" s="29">
        <v>9.24</v>
      </c>
      <c r="R412" s="29">
        <v>951.86</v>
      </c>
      <c r="S412" s="30">
        <v>947.24</v>
      </c>
      <c r="T412" s="38">
        <v>4.83</v>
      </c>
      <c r="U412" s="139">
        <v>0</v>
      </c>
      <c r="V412" s="139">
        <v>4.83</v>
      </c>
      <c r="W412" s="139">
        <v>4.83</v>
      </c>
      <c r="X412" s="39">
        <v>898.28</v>
      </c>
      <c r="Y412" s="39">
        <v>0</v>
      </c>
      <c r="Z412" s="39">
        <v>898.28</v>
      </c>
      <c r="AA412" s="40">
        <v>898.28</v>
      </c>
    </row>
    <row r="414" spans="1:27">
      <c r="A414" s="15" t="s">
        <v>208</v>
      </c>
    </row>
  </sheetData>
  <autoFilter ref="A4:AA412" xr:uid="{00000000-0009-0000-0000-000003000000}"/>
  <mergeCells count="19">
    <mergeCell ref="A1:K1"/>
    <mergeCell ref="L2:S2"/>
    <mergeCell ref="P3:S3"/>
    <mergeCell ref="T3:W3"/>
    <mergeCell ref="X3:AA3"/>
    <mergeCell ref="T2:AA2"/>
    <mergeCell ref="A2:A4"/>
    <mergeCell ref="F2:K2"/>
    <mergeCell ref="E2:E4"/>
    <mergeCell ref="D2:D4"/>
    <mergeCell ref="C2:C4"/>
    <mergeCell ref="B2:B4"/>
    <mergeCell ref="F3:F4"/>
    <mergeCell ref="G3:G4"/>
    <mergeCell ref="H3:H4"/>
    <mergeCell ref="I3:I4"/>
    <mergeCell ref="J3:J4"/>
    <mergeCell ref="K3:K4"/>
    <mergeCell ref="L3:O3"/>
  </mergeCells>
  <phoneticPr fontId="1" type="noConversion"/>
  <pageMargins left="0.7" right="0.7" top="0.75" bottom="0.75" header="0.3" footer="0.3"/>
  <pageSetup paperSize="9" scale="60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Y138"/>
  <sheetViews>
    <sheetView zoomScale="85" zoomScaleNormal="85" workbookViewId="0">
      <pane ySplit="2" topLeftCell="A3" activePane="bottomLeft" state="frozen"/>
      <selection pane="bottomLeft" sqref="A1:A2"/>
    </sheetView>
  </sheetViews>
  <sheetFormatPr defaultRowHeight="13.5"/>
  <cols>
    <col min="1" max="1" width="9" style="22"/>
    <col min="2" max="2" width="22" style="22" customWidth="1"/>
    <col min="3" max="3" width="22.375" style="22" customWidth="1"/>
    <col min="4" max="4" width="15.875" style="22" customWidth="1"/>
    <col min="5" max="5" width="9.625" style="23" hidden="1" customWidth="1"/>
    <col min="6" max="6" width="8.875" style="22" customWidth="1"/>
    <col min="7" max="7" width="8.125" style="22" customWidth="1"/>
    <col min="8" max="10" width="9" style="22"/>
    <col min="11" max="11" width="10.875" style="22" customWidth="1"/>
    <col min="12" max="15" width="8.75" style="22" bestFit="1" customWidth="1"/>
    <col min="16" max="17" width="10.375" style="22" bestFit="1" customWidth="1"/>
    <col min="18" max="16384" width="9" style="22"/>
  </cols>
  <sheetData>
    <row r="1" spans="1:25" s="21" customFormat="1" ht="16.5" customHeight="1">
      <c r="A1" s="231" t="s">
        <v>112</v>
      </c>
      <c r="B1" s="233" t="s">
        <v>113</v>
      </c>
      <c r="C1" s="233" t="s">
        <v>114</v>
      </c>
      <c r="D1" s="233" t="s">
        <v>115</v>
      </c>
      <c r="E1" s="237" t="s">
        <v>178</v>
      </c>
      <c r="F1" s="233" t="s">
        <v>162</v>
      </c>
      <c r="G1" s="233"/>
      <c r="H1" s="233"/>
      <c r="I1" s="233"/>
      <c r="J1" s="233"/>
      <c r="K1" s="236"/>
      <c r="L1" s="228" t="s">
        <v>176</v>
      </c>
      <c r="M1" s="229"/>
      <c r="N1" s="229"/>
      <c r="O1" s="229"/>
      <c r="P1" s="229"/>
      <c r="Q1" s="230"/>
      <c r="R1" s="205" t="s">
        <v>175</v>
      </c>
      <c r="S1" s="206"/>
      <c r="T1" s="206"/>
      <c r="U1" s="207"/>
      <c r="V1" s="225" t="s">
        <v>174</v>
      </c>
      <c r="W1" s="226"/>
      <c r="X1" s="226"/>
      <c r="Y1" s="227"/>
    </row>
    <row r="2" spans="1:25" s="21" customFormat="1" ht="27.75" thickBot="1">
      <c r="A2" s="232"/>
      <c r="B2" s="234"/>
      <c r="C2" s="235"/>
      <c r="D2" s="234"/>
      <c r="E2" s="238"/>
      <c r="F2" s="65" t="s">
        <v>116</v>
      </c>
      <c r="G2" s="65" t="s">
        <v>117</v>
      </c>
      <c r="H2" s="65" t="s">
        <v>118</v>
      </c>
      <c r="I2" s="66" t="s">
        <v>119</v>
      </c>
      <c r="J2" s="66" t="s">
        <v>120</v>
      </c>
      <c r="K2" s="67" t="s">
        <v>129</v>
      </c>
      <c r="L2" s="68" t="s">
        <v>149</v>
      </c>
      <c r="M2" s="66" t="s">
        <v>150</v>
      </c>
      <c r="N2" s="66" t="s">
        <v>155</v>
      </c>
      <c r="O2" s="66" t="s">
        <v>156</v>
      </c>
      <c r="P2" s="66" t="s">
        <v>151</v>
      </c>
      <c r="Q2" s="69" t="s">
        <v>152</v>
      </c>
      <c r="R2" s="51" t="s">
        <v>155</v>
      </c>
      <c r="S2" s="52" t="s">
        <v>156</v>
      </c>
      <c r="T2" s="52" t="s">
        <v>122</v>
      </c>
      <c r="U2" s="53" t="s">
        <v>123</v>
      </c>
      <c r="V2" s="54" t="s">
        <v>155</v>
      </c>
      <c r="W2" s="55" t="s">
        <v>156</v>
      </c>
      <c r="X2" s="55" t="s">
        <v>122</v>
      </c>
      <c r="Y2" s="56" t="s">
        <v>123</v>
      </c>
    </row>
    <row r="3" spans="1:25" ht="18" customHeight="1" thickTop="1">
      <c r="A3" s="41" t="s">
        <v>124</v>
      </c>
      <c r="B3" s="42" t="s">
        <v>2</v>
      </c>
      <c r="C3" s="70" t="s">
        <v>94</v>
      </c>
      <c r="D3" s="42" t="s">
        <v>179</v>
      </c>
      <c r="E3" s="71">
        <v>11</v>
      </c>
      <c r="F3" s="14">
        <v>9</v>
      </c>
      <c r="G3" s="14">
        <v>114</v>
      </c>
      <c r="H3" s="44">
        <f>ROUND(G3/F3,3)</f>
        <v>12.667</v>
      </c>
      <c r="I3" s="64">
        <v>54</v>
      </c>
      <c r="J3" s="14">
        <v>9</v>
      </c>
      <c r="K3" s="45">
        <v>4</v>
      </c>
      <c r="L3" s="210" t="s">
        <v>183</v>
      </c>
      <c r="M3" s="211"/>
      <c r="N3" s="211"/>
      <c r="O3" s="211"/>
      <c r="P3" s="211"/>
      <c r="Q3" s="212"/>
      <c r="R3" s="46">
        <v>2.79</v>
      </c>
      <c r="S3" s="14">
        <v>0.17</v>
      </c>
      <c r="T3" s="14">
        <v>2.86</v>
      </c>
      <c r="U3" s="47">
        <v>3.21</v>
      </c>
      <c r="V3" s="48">
        <v>2.86</v>
      </c>
      <c r="W3" s="14">
        <v>0.16</v>
      </c>
      <c r="X3" s="14">
        <v>2.91</v>
      </c>
      <c r="Y3" s="47">
        <v>3.21</v>
      </c>
    </row>
    <row r="4" spans="1:25" ht="18" customHeight="1">
      <c r="A4" s="31" t="s">
        <v>124</v>
      </c>
      <c r="B4" s="6" t="s">
        <v>3</v>
      </c>
      <c r="C4" s="6" t="s">
        <v>21</v>
      </c>
      <c r="D4" s="6" t="s">
        <v>179</v>
      </c>
      <c r="E4" s="7">
        <v>37</v>
      </c>
      <c r="F4" s="11">
        <v>36</v>
      </c>
      <c r="G4" s="11">
        <v>280</v>
      </c>
      <c r="H4" s="2">
        <f t="shared" ref="H4:H67" si="0">ROUND(G4/F4,3)</f>
        <v>7.7779999999999996</v>
      </c>
      <c r="I4" s="12" t="s">
        <v>177</v>
      </c>
      <c r="J4" s="11">
        <v>36</v>
      </c>
      <c r="K4" s="24">
        <v>30</v>
      </c>
      <c r="L4" s="213"/>
      <c r="M4" s="214"/>
      <c r="N4" s="214"/>
      <c r="O4" s="214"/>
      <c r="P4" s="214"/>
      <c r="Q4" s="215"/>
      <c r="R4" s="26">
        <v>3.53</v>
      </c>
      <c r="S4" s="11">
        <v>0.45</v>
      </c>
      <c r="T4" s="11">
        <v>3.77</v>
      </c>
      <c r="U4" s="27">
        <v>4.6900000000000004</v>
      </c>
      <c r="V4" s="25">
        <v>3.79</v>
      </c>
      <c r="W4" s="11">
        <v>0.52</v>
      </c>
      <c r="X4" s="11">
        <v>4.2</v>
      </c>
      <c r="Y4" s="27">
        <v>4.7</v>
      </c>
    </row>
    <row r="5" spans="1:25" ht="18" customHeight="1">
      <c r="A5" s="31" t="s">
        <v>124</v>
      </c>
      <c r="B5" s="6" t="s">
        <v>3</v>
      </c>
      <c r="C5" s="6" t="s">
        <v>22</v>
      </c>
      <c r="D5" s="6" t="s">
        <v>179</v>
      </c>
      <c r="E5" s="7">
        <v>15</v>
      </c>
      <c r="F5" s="11">
        <v>14</v>
      </c>
      <c r="G5" s="11">
        <v>112</v>
      </c>
      <c r="H5" s="2">
        <f t="shared" si="0"/>
        <v>8</v>
      </c>
      <c r="I5" s="12" t="s">
        <v>177</v>
      </c>
      <c r="J5" s="11">
        <v>14</v>
      </c>
      <c r="K5" s="24">
        <v>21</v>
      </c>
      <c r="L5" s="213"/>
      <c r="M5" s="214"/>
      <c r="N5" s="214"/>
      <c r="O5" s="214"/>
      <c r="P5" s="214"/>
      <c r="Q5" s="215"/>
      <c r="R5" s="26">
        <v>3.85</v>
      </c>
      <c r="S5" s="11">
        <v>0.41</v>
      </c>
      <c r="T5" s="11">
        <v>3.96</v>
      </c>
      <c r="U5" s="27">
        <v>4.74</v>
      </c>
      <c r="V5" s="25">
        <v>4.32</v>
      </c>
      <c r="W5" s="11">
        <v>0.52</v>
      </c>
      <c r="X5" s="11">
        <v>4.67</v>
      </c>
      <c r="Y5" s="27">
        <v>5.2</v>
      </c>
    </row>
    <row r="6" spans="1:25" ht="18" customHeight="1">
      <c r="A6" s="31" t="s">
        <v>124</v>
      </c>
      <c r="B6" s="6" t="s">
        <v>3</v>
      </c>
      <c r="C6" s="6" t="s">
        <v>23</v>
      </c>
      <c r="D6" s="6" t="s">
        <v>179</v>
      </c>
      <c r="E6" s="7">
        <v>7</v>
      </c>
      <c r="F6" s="11">
        <v>7</v>
      </c>
      <c r="G6" s="11">
        <v>80</v>
      </c>
      <c r="H6" s="2">
        <f t="shared" si="0"/>
        <v>11.429</v>
      </c>
      <c r="I6" s="12" t="s">
        <v>177</v>
      </c>
      <c r="J6" s="11">
        <v>7</v>
      </c>
      <c r="K6" s="24">
        <v>7</v>
      </c>
      <c r="L6" s="213"/>
      <c r="M6" s="214"/>
      <c r="N6" s="214"/>
      <c r="O6" s="214"/>
      <c r="P6" s="214"/>
      <c r="Q6" s="215"/>
      <c r="R6" s="26">
        <v>3.8</v>
      </c>
      <c r="S6" s="11">
        <v>0.28999999999999998</v>
      </c>
      <c r="T6" s="11">
        <v>3.83</v>
      </c>
      <c r="U6" s="27">
        <v>4.4400000000000004</v>
      </c>
      <c r="V6" s="25">
        <v>4.12</v>
      </c>
      <c r="W6" s="11">
        <v>0.31</v>
      </c>
      <c r="X6" s="11">
        <v>4.3499999999999996</v>
      </c>
      <c r="Y6" s="27">
        <v>4.4800000000000004</v>
      </c>
    </row>
    <row r="7" spans="1:25" ht="18" customHeight="1">
      <c r="A7" s="31" t="s">
        <v>124</v>
      </c>
      <c r="B7" s="6" t="s">
        <v>3</v>
      </c>
      <c r="C7" s="6" t="s">
        <v>24</v>
      </c>
      <c r="D7" s="6" t="s">
        <v>179</v>
      </c>
      <c r="E7" s="7">
        <v>12</v>
      </c>
      <c r="F7" s="11">
        <v>11</v>
      </c>
      <c r="G7" s="11">
        <v>92</v>
      </c>
      <c r="H7" s="2">
        <f t="shared" si="0"/>
        <v>8.3640000000000008</v>
      </c>
      <c r="I7" s="12" t="s">
        <v>177</v>
      </c>
      <c r="J7" s="11">
        <v>11</v>
      </c>
      <c r="K7" s="24">
        <v>8</v>
      </c>
      <c r="L7" s="213"/>
      <c r="M7" s="214"/>
      <c r="N7" s="214"/>
      <c r="O7" s="214"/>
      <c r="P7" s="214"/>
      <c r="Q7" s="215"/>
      <c r="R7" s="26">
        <v>3.73</v>
      </c>
      <c r="S7" s="11">
        <v>0.32</v>
      </c>
      <c r="T7" s="11">
        <v>3.95</v>
      </c>
      <c r="U7" s="27">
        <v>4.18</v>
      </c>
      <c r="V7" s="25">
        <v>3.94</v>
      </c>
      <c r="W7" s="11">
        <v>0.34</v>
      </c>
      <c r="X7" s="11">
        <v>4.22</v>
      </c>
      <c r="Y7" s="27">
        <v>4.3099999999999996</v>
      </c>
    </row>
    <row r="8" spans="1:25" ht="18" customHeight="1">
      <c r="A8" s="31" t="s">
        <v>124</v>
      </c>
      <c r="B8" s="6" t="s">
        <v>4</v>
      </c>
      <c r="C8" s="6" t="s">
        <v>26</v>
      </c>
      <c r="D8" s="6" t="s">
        <v>179</v>
      </c>
      <c r="E8" s="7">
        <v>12</v>
      </c>
      <c r="F8" s="11">
        <v>13</v>
      </c>
      <c r="G8" s="11">
        <v>119</v>
      </c>
      <c r="H8" s="2">
        <f t="shared" si="0"/>
        <v>9.1539999999999999</v>
      </c>
      <c r="I8" s="12" t="s">
        <v>177</v>
      </c>
      <c r="J8" s="11">
        <v>13</v>
      </c>
      <c r="K8" s="24">
        <v>20</v>
      </c>
      <c r="L8" s="213"/>
      <c r="M8" s="214"/>
      <c r="N8" s="214"/>
      <c r="O8" s="214"/>
      <c r="P8" s="214"/>
      <c r="Q8" s="215"/>
      <c r="R8" s="26">
        <v>3.79</v>
      </c>
      <c r="S8" s="11">
        <v>0.34</v>
      </c>
      <c r="T8" s="11">
        <v>4.12</v>
      </c>
      <c r="U8" s="27">
        <v>4.34</v>
      </c>
      <c r="V8" s="25">
        <v>4.2</v>
      </c>
      <c r="W8" s="11">
        <v>0.47</v>
      </c>
      <c r="X8" s="11">
        <v>4.43</v>
      </c>
      <c r="Y8" s="27">
        <v>5.1100000000000003</v>
      </c>
    </row>
    <row r="9" spans="1:25" ht="18" customHeight="1">
      <c r="A9" s="31" t="s">
        <v>124</v>
      </c>
      <c r="B9" s="6" t="s">
        <v>4</v>
      </c>
      <c r="C9" s="6" t="s">
        <v>27</v>
      </c>
      <c r="D9" s="6" t="s">
        <v>179</v>
      </c>
      <c r="E9" s="7">
        <v>10</v>
      </c>
      <c r="F9" s="11">
        <v>10</v>
      </c>
      <c r="G9" s="11">
        <v>91</v>
      </c>
      <c r="H9" s="2">
        <f t="shared" si="0"/>
        <v>9.1</v>
      </c>
      <c r="I9" s="12" t="s">
        <v>177</v>
      </c>
      <c r="J9" s="11">
        <v>10</v>
      </c>
      <c r="K9" s="24">
        <v>10</v>
      </c>
      <c r="L9" s="213"/>
      <c r="M9" s="214"/>
      <c r="N9" s="214"/>
      <c r="O9" s="214"/>
      <c r="P9" s="214"/>
      <c r="Q9" s="215"/>
      <c r="R9" s="26">
        <v>3.94</v>
      </c>
      <c r="S9" s="11">
        <v>0.38</v>
      </c>
      <c r="T9" s="11">
        <v>4.0999999999999996</v>
      </c>
      <c r="U9" s="27">
        <v>4.63</v>
      </c>
      <c r="V9" s="25">
        <v>4.41</v>
      </c>
      <c r="W9" s="11">
        <v>0.74</v>
      </c>
      <c r="X9" s="11">
        <v>4.63</v>
      </c>
      <c r="Y9" s="27">
        <v>5.69</v>
      </c>
    </row>
    <row r="10" spans="1:25" ht="18" customHeight="1">
      <c r="A10" s="31" t="s">
        <v>124</v>
      </c>
      <c r="B10" s="6" t="s">
        <v>4</v>
      </c>
      <c r="C10" s="6" t="s">
        <v>28</v>
      </c>
      <c r="D10" s="6" t="s">
        <v>179</v>
      </c>
      <c r="E10" s="7">
        <v>15</v>
      </c>
      <c r="F10" s="11">
        <v>13</v>
      </c>
      <c r="G10" s="11">
        <v>92</v>
      </c>
      <c r="H10" s="2">
        <f t="shared" si="0"/>
        <v>7.077</v>
      </c>
      <c r="I10" s="12" t="s">
        <v>177</v>
      </c>
      <c r="J10" s="11">
        <v>13</v>
      </c>
      <c r="K10" s="24">
        <v>22</v>
      </c>
      <c r="L10" s="213"/>
      <c r="M10" s="214"/>
      <c r="N10" s="214"/>
      <c r="O10" s="214"/>
      <c r="P10" s="214"/>
      <c r="Q10" s="215"/>
      <c r="R10" s="26">
        <v>4.22</v>
      </c>
      <c r="S10" s="11">
        <v>0.63</v>
      </c>
      <c r="T10" s="11">
        <v>4.6500000000000004</v>
      </c>
      <c r="U10" s="27">
        <v>5.0999999999999996</v>
      </c>
      <c r="V10" s="25">
        <v>5.2</v>
      </c>
      <c r="W10" s="11">
        <v>0.88</v>
      </c>
      <c r="X10" s="11">
        <v>6.09</v>
      </c>
      <c r="Y10" s="27">
        <v>6.33</v>
      </c>
    </row>
    <row r="11" spans="1:25" ht="18" customHeight="1">
      <c r="A11" s="31" t="s">
        <v>124</v>
      </c>
      <c r="B11" s="6" t="s">
        <v>4</v>
      </c>
      <c r="C11" s="6" t="s">
        <v>29</v>
      </c>
      <c r="D11" s="6" t="s">
        <v>179</v>
      </c>
      <c r="E11" s="7">
        <v>6</v>
      </c>
      <c r="F11" s="11">
        <v>5</v>
      </c>
      <c r="G11" s="11">
        <v>61</v>
      </c>
      <c r="H11" s="2">
        <f t="shared" si="0"/>
        <v>12.2</v>
      </c>
      <c r="I11" s="12" t="s">
        <v>177</v>
      </c>
      <c r="J11" s="11">
        <v>5</v>
      </c>
      <c r="K11" s="24">
        <v>5</v>
      </c>
      <c r="L11" s="213"/>
      <c r="M11" s="214"/>
      <c r="N11" s="214"/>
      <c r="O11" s="214"/>
      <c r="P11" s="214"/>
      <c r="Q11" s="215"/>
      <c r="R11" s="26">
        <v>4.8499999999999996</v>
      </c>
      <c r="S11" s="11">
        <v>0.47</v>
      </c>
      <c r="T11" s="11">
        <v>5.1100000000000003</v>
      </c>
      <c r="U11" s="27">
        <v>5.62</v>
      </c>
      <c r="V11" s="25">
        <v>4.9800000000000004</v>
      </c>
      <c r="W11" s="11">
        <v>0.39</v>
      </c>
      <c r="X11" s="11">
        <v>5.1100000000000003</v>
      </c>
      <c r="Y11" s="27">
        <v>5.62</v>
      </c>
    </row>
    <row r="12" spans="1:25" ht="18" customHeight="1">
      <c r="A12" s="31" t="s">
        <v>124</v>
      </c>
      <c r="B12" s="6" t="s">
        <v>4</v>
      </c>
      <c r="C12" s="6" t="s">
        <v>30</v>
      </c>
      <c r="D12" s="6" t="s">
        <v>179</v>
      </c>
      <c r="E12" s="7">
        <v>12</v>
      </c>
      <c r="F12" s="11">
        <v>12</v>
      </c>
      <c r="G12" s="11">
        <v>86</v>
      </c>
      <c r="H12" s="2">
        <f t="shared" si="0"/>
        <v>7.1669999999999998</v>
      </c>
      <c r="I12" s="12" t="s">
        <v>177</v>
      </c>
      <c r="J12" s="11">
        <v>12</v>
      </c>
      <c r="K12" s="24">
        <v>18</v>
      </c>
      <c r="L12" s="213"/>
      <c r="M12" s="214"/>
      <c r="N12" s="214"/>
      <c r="O12" s="214"/>
      <c r="P12" s="214"/>
      <c r="Q12" s="215"/>
      <c r="R12" s="26">
        <v>4.01</v>
      </c>
      <c r="S12" s="11">
        <v>0.43</v>
      </c>
      <c r="T12" s="11">
        <v>4.3499999999999996</v>
      </c>
      <c r="U12" s="27">
        <v>4.63</v>
      </c>
      <c r="V12" s="25">
        <v>4.43</v>
      </c>
      <c r="W12" s="11">
        <v>0.62</v>
      </c>
      <c r="X12" s="11">
        <v>4.74</v>
      </c>
      <c r="Y12" s="27">
        <v>5.59</v>
      </c>
    </row>
    <row r="13" spans="1:25" ht="18" customHeight="1">
      <c r="A13" s="31" t="s">
        <v>124</v>
      </c>
      <c r="B13" s="6" t="s">
        <v>5</v>
      </c>
      <c r="C13" s="6" t="s">
        <v>31</v>
      </c>
      <c r="D13" s="6" t="s">
        <v>179</v>
      </c>
      <c r="E13" s="7">
        <v>7</v>
      </c>
      <c r="F13" s="11">
        <v>8</v>
      </c>
      <c r="G13" s="11">
        <v>121</v>
      </c>
      <c r="H13" s="2">
        <f t="shared" si="0"/>
        <v>15.125</v>
      </c>
      <c r="I13" s="12" t="s">
        <v>177</v>
      </c>
      <c r="J13" s="11">
        <v>8</v>
      </c>
      <c r="K13" s="24">
        <v>10</v>
      </c>
      <c r="L13" s="213"/>
      <c r="M13" s="214"/>
      <c r="N13" s="214"/>
      <c r="O13" s="214"/>
      <c r="P13" s="214"/>
      <c r="Q13" s="215"/>
      <c r="R13" s="26">
        <v>4.92</v>
      </c>
      <c r="S13" s="11">
        <v>0.32</v>
      </c>
      <c r="T13" s="11">
        <v>5.05</v>
      </c>
      <c r="U13" s="27">
        <v>5.53</v>
      </c>
      <c r="V13" s="25">
        <v>4.82</v>
      </c>
      <c r="W13" s="11">
        <v>0.34</v>
      </c>
      <c r="X13" s="11">
        <v>5.05</v>
      </c>
      <c r="Y13" s="27">
        <v>5.36</v>
      </c>
    </row>
    <row r="14" spans="1:25" ht="18" customHeight="1">
      <c r="A14" s="31" t="s">
        <v>124</v>
      </c>
      <c r="B14" s="6" t="s">
        <v>5</v>
      </c>
      <c r="C14" s="6" t="s">
        <v>32</v>
      </c>
      <c r="D14" s="6" t="s">
        <v>179</v>
      </c>
      <c r="E14" s="7">
        <v>9</v>
      </c>
      <c r="F14" s="11">
        <v>8</v>
      </c>
      <c r="G14" s="11">
        <v>70</v>
      </c>
      <c r="H14" s="2">
        <f t="shared" si="0"/>
        <v>8.75</v>
      </c>
      <c r="I14" s="12" t="s">
        <v>177</v>
      </c>
      <c r="J14" s="11">
        <v>8</v>
      </c>
      <c r="K14" s="24">
        <v>8</v>
      </c>
      <c r="L14" s="213"/>
      <c r="M14" s="214"/>
      <c r="N14" s="214"/>
      <c r="O14" s="214"/>
      <c r="P14" s="214"/>
      <c r="Q14" s="215"/>
      <c r="R14" s="26">
        <v>4.28</v>
      </c>
      <c r="S14" s="11">
        <v>0.48</v>
      </c>
      <c r="T14" s="11">
        <v>4.5999999999999996</v>
      </c>
      <c r="U14" s="27">
        <v>4.97</v>
      </c>
      <c r="V14" s="25">
        <v>4.8</v>
      </c>
      <c r="W14" s="11">
        <v>0.42</v>
      </c>
      <c r="X14" s="11">
        <v>4.93</v>
      </c>
      <c r="Y14" s="27">
        <v>5.75</v>
      </c>
    </row>
    <row r="15" spans="1:25" ht="18" customHeight="1">
      <c r="A15" s="31" t="s">
        <v>124</v>
      </c>
      <c r="B15" s="6" t="s">
        <v>5</v>
      </c>
      <c r="C15" s="6" t="s">
        <v>33</v>
      </c>
      <c r="D15" s="6" t="s">
        <v>179</v>
      </c>
      <c r="E15" s="7">
        <v>10</v>
      </c>
      <c r="F15" s="11">
        <v>10</v>
      </c>
      <c r="G15" s="11">
        <v>104</v>
      </c>
      <c r="H15" s="2">
        <f t="shared" si="0"/>
        <v>10.4</v>
      </c>
      <c r="I15" s="12" t="s">
        <v>177</v>
      </c>
      <c r="J15" s="11">
        <v>10</v>
      </c>
      <c r="K15" s="24">
        <v>23</v>
      </c>
      <c r="L15" s="213"/>
      <c r="M15" s="214"/>
      <c r="N15" s="214"/>
      <c r="O15" s="214"/>
      <c r="P15" s="214"/>
      <c r="Q15" s="215"/>
      <c r="R15" s="26">
        <v>3.31</v>
      </c>
      <c r="S15" s="11">
        <v>0.57999999999999996</v>
      </c>
      <c r="T15" s="11">
        <v>3.55</v>
      </c>
      <c r="U15" s="27">
        <v>4.17</v>
      </c>
      <c r="V15" s="25">
        <v>4.0199999999999996</v>
      </c>
      <c r="W15" s="11">
        <v>0.71</v>
      </c>
      <c r="X15" s="11">
        <v>4.5</v>
      </c>
      <c r="Y15" s="27">
        <v>4.82</v>
      </c>
    </row>
    <row r="16" spans="1:25" ht="18" customHeight="1">
      <c r="A16" s="31" t="s">
        <v>124</v>
      </c>
      <c r="B16" s="6" t="s">
        <v>6</v>
      </c>
      <c r="C16" s="6" t="s">
        <v>34</v>
      </c>
      <c r="D16" s="6" t="s">
        <v>179</v>
      </c>
      <c r="E16" s="7">
        <v>5</v>
      </c>
      <c r="F16" s="11">
        <v>5</v>
      </c>
      <c r="G16" s="11">
        <v>64</v>
      </c>
      <c r="H16" s="2">
        <f t="shared" si="0"/>
        <v>12.8</v>
      </c>
      <c r="I16" s="12" t="s">
        <v>177</v>
      </c>
      <c r="J16" s="11">
        <v>5</v>
      </c>
      <c r="K16" s="24">
        <v>4</v>
      </c>
      <c r="L16" s="213"/>
      <c r="M16" s="214"/>
      <c r="N16" s="214"/>
      <c r="O16" s="214"/>
      <c r="P16" s="214"/>
      <c r="Q16" s="215"/>
      <c r="R16" s="26">
        <v>3.16</v>
      </c>
      <c r="S16" s="11">
        <v>0.26</v>
      </c>
      <c r="T16" s="11">
        <v>3.36</v>
      </c>
      <c r="U16" s="27">
        <v>3.47</v>
      </c>
      <c r="V16" s="25">
        <v>3.29</v>
      </c>
      <c r="W16" s="11">
        <v>0.34</v>
      </c>
      <c r="X16" s="11">
        <v>3.47</v>
      </c>
      <c r="Y16" s="27">
        <v>3.69</v>
      </c>
    </row>
    <row r="17" spans="1:25" ht="18" customHeight="1">
      <c r="A17" s="31" t="s">
        <v>124</v>
      </c>
      <c r="B17" s="6" t="s">
        <v>6</v>
      </c>
      <c r="C17" s="6" t="s">
        <v>35</v>
      </c>
      <c r="D17" s="6" t="s">
        <v>179</v>
      </c>
      <c r="E17" s="7">
        <v>16</v>
      </c>
      <c r="F17" s="11">
        <v>15</v>
      </c>
      <c r="G17" s="11">
        <v>136</v>
      </c>
      <c r="H17" s="2">
        <f t="shared" si="0"/>
        <v>9.0670000000000002</v>
      </c>
      <c r="I17" s="12" t="s">
        <v>177</v>
      </c>
      <c r="J17" s="11">
        <v>15</v>
      </c>
      <c r="K17" s="24">
        <v>13</v>
      </c>
      <c r="L17" s="213"/>
      <c r="M17" s="214"/>
      <c r="N17" s="214"/>
      <c r="O17" s="214"/>
      <c r="P17" s="214"/>
      <c r="Q17" s="215"/>
      <c r="R17" s="26">
        <v>3.77</v>
      </c>
      <c r="S17" s="11">
        <v>0.31</v>
      </c>
      <c r="T17" s="11">
        <v>3.91</v>
      </c>
      <c r="U17" s="27">
        <v>4.6399999999999997</v>
      </c>
      <c r="V17" s="25">
        <v>4.1100000000000003</v>
      </c>
      <c r="W17" s="11">
        <v>0.53</v>
      </c>
      <c r="X17" s="11">
        <v>4.55</v>
      </c>
      <c r="Y17" s="27">
        <v>4.92</v>
      </c>
    </row>
    <row r="18" spans="1:25" ht="18" customHeight="1">
      <c r="A18" s="31" t="s">
        <v>124</v>
      </c>
      <c r="B18" s="6" t="s">
        <v>6</v>
      </c>
      <c r="C18" s="6" t="s">
        <v>158</v>
      </c>
      <c r="D18" s="6" t="s">
        <v>179</v>
      </c>
      <c r="E18" s="7">
        <v>18</v>
      </c>
      <c r="F18" s="11">
        <v>18</v>
      </c>
      <c r="G18" s="11">
        <v>114</v>
      </c>
      <c r="H18" s="2">
        <f t="shared" si="0"/>
        <v>6.3330000000000002</v>
      </c>
      <c r="I18" s="12" t="s">
        <v>177</v>
      </c>
      <c r="J18" s="11">
        <v>18</v>
      </c>
      <c r="K18" s="24">
        <v>22</v>
      </c>
      <c r="L18" s="213"/>
      <c r="M18" s="214"/>
      <c r="N18" s="214"/>
      <c r="O18" s="214"/>
      <c r="P18" s="214"/>
      <c r="Q18" s="215"/>
      <c r="R18" s="26">
        <v>4.04</v>
      </c>
      <c r="S18" s="11">
        <v>0.33</v>
      </c>
      <c r="T18" s="11">
        <v>4.24</v>
      </c>
      <c r="U18" s="27">
        <v>4.6900000000000004</v>
      </c>
      <c r="V18" s="25">
        <v>4.55</v>
      </c>
      <c r="W18" s="11">
        <v>0.36</v>
      </c>
      <c r="X18" s="11">
        <v>4.6900000000000004</v>
      </c>
      <c r="Y18" s="27">
        <v>5.26</v>
      </c>
    </row>
    <row r="19" spans="1:25" ht="18" customHeight="1">
      <c r="A19" s="31" t="s">
        <v>124</v>
      </c>
      <c r="B19" s="6" t="s">
        <v>6</v>
      </c>
      <c r="C19" s="6" t="s">
        <v>36</v>
      </c>
      <c r="D19" s="6" t="s">
        <v>179</v>
      </c>
      <c r="E19" s="7">
        <v>8</v>
      </c>
      <c r="F19" s="11">
        <v>8</v>
      </c>
      <c r="G19" s="11">
        <v>43</v>
      </c>
      <c r="H19" s="2">
        <f t="shared" si="0"/>
        <v>5.375</v>
      </c>
      <c r="I19" s="12" t="s">
        <v>177</v>
      </c>
      <c r="J19" s="11">
        <v>8</v>
      </c>
      <c r="K19" s="24">
        <v>6</v>
      </c>
      <c r="L19" s="213"/>
      <c r="M19" s="214"/>
      <c r="N19" s="214"/>
      <c r="O19" s="214"/>
      <c r="P19" s="214"/>
      <c r="Q19" s="215"/>
      <c r="R19" s="26">
        <v>3.95</v>
      </c>
      <c r="S19" s="11">
        <v>0.3</v>
      </c>
      <c r="T19" s="11">
        <v>4.08</v>
      </c>
      <c r="U19" s="27">
        <v>4.3899999999999997</v>
      </c>
      <c r="V19" s="25">
        <v>4.3899999999999997</v>
      </c>
      <c r="W19" s="11">
        <v>0.48</v>
      </c>
      <c r="X19" s="11">
        <v>4.6500000000000004</v>
      </c>
      <c r="Y19" s="27">
        <v>5.13</v>
      </c>
    </row>
    <row r="20" spans="1:25" ht="18" customHeight="1">
      <c r="A20" s="31" t="s">
        <v>124</v>
      </c>
      <c r="B20" s="6" t="s">
        <v>6</v>
      </c>
      <c r="C20" s="6" t="s">
        <v>37</v>
      </c>
      <c r="D20" s="6" t="s">
        <v>179</v>
      </c>
      <c r="E20" s="7">
        <v>11</v>
      </c>
      <c r="F20" s="11">
        <v>10</v>
      </c>
      <c r="G20" s="11">
        <v>55</v>
      </c>
      <c r="H20" s="2">
        <f t="shared" si="0"/>
        <v>5.5</v>
      </c>
      <c r="I20" s="12" t="s">
        <v>177</v>
      </c>
      <c r="J20" s="11">
        <v>10</v>
      </c>
      <c r="K20" s="24">
        <v>6</v>
      </c>
      <c r="L20" s="213"/>
      <c r="M20" s="214"/>
      <c r="N20" s="214"/>
      <c r="O20" s="214"/>
      <c r="P20" s="214"/>
      <c r="Q20" s="215"/>
      <c r="R20" s="26">
        <v>4.2300000000000004</v>
      </c>
      <c r="S20" s="11">
        <v>0.54</v>
      </c>
      <c r="T20" s="11">
        <v>4.63</v>
      </c>
      <c r="U20" s="27">
        <v>5.12</v>
      </c>
      <c r="V20" s="25">
        <v>4.6100000000000003</v>
      </c>
      <c r="W20" s="11">
        <v>0.45</v>
      </c>
      <c r="X20" s="11">
        <v>4.99</v>
      </c>
      <c r="Y20" s="27">
        <v>5.22</v>
      </c>
    </row>
    <row r="21" spans="1:25" ht="18" customHeight="1">
      <c r="A21" s="31" t="s">
        <v>124</v>
      </c>
      <c r="B21" s="6" t="s">
        <v>6</v>
      </c>
      <c r="C21" s="6" t="s">
        <v>38</v>
      </c>
      <c r="D21" s="6" t="s">
        <v>179</v>
      </c>
      <c r="E21" s="7">
        <v>12</v>
      </c>
      <c r="F21" s="11">
        <v>12</v>
      </c>
      <c r="G21" s="11">
        <v>58</v>
      </c>
      <c r="H21" s="2">
        <f t="shared" si="0"/>
        <v>4.8330000000000002</v>
      </c>
      <c r="I21" s="12" t="s">
        <v>177</v>
      </c>
      <c r="J21" s="11">
        <v>12</v>
      </c>
      <c r="K21" s="24">
        <v>13</v>
      </c>
      <c r="L21" s="213"/>
      <c r="M21" s="214"/>
      <c r="N21" s="214"/>
      <c r="O21" s="214"/>
      <c r="P21" s="214"/>
      <c r="Q21" s="215"/>
      <c r="R21" s="26">
        <v>3.12</v>
      </c>
      <c r="S21" s="11">
        <v>0.42</v>
      </c>
      <c r="T21" s="11">
        <v>3.28</v>
      </c>
      <c r="U21" s="27">
        <v>4.07</v>
      </c>
      <c r="V21" s="25">
        <v>3.6</v>
      </c>
      <c r="W21" s="11">
        <v>0.37</v>
      </c>
      <c r="X21" s="11">
        <v>3.87</v>
      </c>
      <c r="Y21" s="27">
        <v>4.2</v>
      </c>
    </row>
    <row r="22" spans="1:25" ht="18" customHeight="1">
      <c r="A22" s="31" t="s">
        <v>124</v>
      </c>
      <c r="B22" s="6" t="s">
        <v>6</v>
      </c>
      <c r="C22" s="6" t="s">
        <v>41</v>
      </c>
      <c r="D22" s="6" t="s">
        <v>179</v>
      </c>
      <c r="E22" s="7">
        <v>8</v>
      </c>
      <c r="F22" s="11">
        <v>6</v>
      </c>
      <c r="G22" s="11">
        <v>146</v>
      </c>
      <c r="H22" s="2">
        <f t="shared" si="0"/>
        <v>24.332999999999998</v>
      </c>
      <c r="I22" s="12" t="s">
        <v>177</v>
      </c>
      <c r="J22" s="11">
        <v>6</v>
      </c>
      <c r="K22" s="24">
        <v>9</v>
      </c>
      <c r="L22" s="213"/>
      <c r="M22" s="214"/>
      <c r="N22" s="214"/>
      <c r="O22" s="214"/>
      <c r="P22" s="214"/>
      <c r="Q22" s="215"/>
      <c r="R22" s="26">
        <v>3.59</v>
      </c>
      <c r="S22" s="11">
        <v>0.59</v>
      </c>
      <c r="T22" s="11">
        <v>4.13</v>
      </c>
      <c r="U22" s="27">
        <v>4.16</v>
      </c>
      <c r="V22" s="25">
        <v>4.29</v>
      </c>
      <c r="W22" s="11">
        <v>0.45</v>
      </c>
      <c r="X22" s="11">
        <v>4.46</v>
      </c>
      <c r="Y22" s="27">
        <v>5.0599999999999996</v>
      </c>
    </row>
    <row r="23" spans="1:25" ht="18" customHeight="1">
      <c r="A23" s="31" t="s">
        <v>124</v>
      </c>
      <c r="B23" s="6" t="s">
        <v>8</v>
      </c>
      <c r="C23" s="6" t="s">
        <v>54</v>
      </c>
      <c r="D23" s="6" t="s">
        <v>179</v>
      </c>
      <c r="E23" s="7">
        <v>7</v>
      </c>
      <c r="F23" s="11">
        <v>5</v>
      </c>
      <c r="G23" s="11">
        <v>37</v>
      </c>
      <c r="H23" s="2">
        <f t="shared" si="0"/>
        <v>7.4</v>
      </c>
      <c r="I23" s="12" t="s">
        <v>177</v>
      </c>
      <c r="J23" s="11">
        <v>4</v>
      </c>
      <c r="K23" s="24">
        <v>5</v>
      </c>
      <c r="L23" s="213"/>
      <c r="M23" s="214"/>
      <c r="N23" s="214"/>
      <c r="O23" s="214"/>
      <c r="P23" s="214"/>
      <c r="Q23" s="215"/>
      <c r="R23" s="26">
        <v>4.13</v>
      </c>
      <c r="S23" s="11">
        <v>0.91</v>
      </c>
      <c r="T23" s="11">
        <v>4.26</v>
      </c>
      <c r="U23" s="27">
        <v>5.84</v>
      </c>
      <c r="V23" s="25">
        <v>4.5</v>
      </c>
      <c r="W23" s="11">
        <v>0.91</v>
      </c>
      <c r="X23" s="11">
        <v>4.8600000000000003</v>
      </c>
      <c r="Y23" s="27">
        <v>5.84</v>
      </c>
    </row>
    <row r="24" spans="1:25" ht="18" customHeight="1">
      <c r="A24" s="31" t="s">
        <v>124</v>
      </c>
      <c r="B24" s="6" t="s">
        <v>8</v>
      </c>
      <c r="C24" s="6" t="s">
        <v>55</v>
      </c>
      <c r="D24" s="6" t="s">
        <v>179</v>
      </c>
      <c r="E24" s="7">
        <v>6</v>
      </c>
      <c r="F24" s="11">
        <v>5</v>
      </c>
      <c r="G24" s="11">
        <v>96</v>
      </c>
      <c r="H24" s="2">
        <f t="shared" si="0"/>
        <v>19.2</v>
      </c>
      <c r="I24" s="12" t="s">
        <v>177</v>
      </c>
      <c r="J24" s="11">
        <v>5</v>
      </c>
      <c r="K24" s="24">
        <v>2</v>
      </c>
      <c r="L24" s="213"/>
      <c r="M24" s="214"/>
      <c r="N24" s="214"/>
      <c r="O24" s="214"/>
      <c r="P24" s="214"/>
      <c r="Q24" s="215"/>
      <c r="R24" s="26">
        <v>3.08</v>
      </c>
      <c r="S24" s="11">
        <v>0.23</v>
      </c>
      <c r="T24" s="11">
        <v>3.17</v>
      </c>
      <c r="U24" s="27">
        <v>3.33</v>
      </c>
      <c r="V24" s="25">
        <v>3.17</v>
      </c>
      <c r="W24" s="11">
        <v>0.28000000000000003</v>
      </c>
      <c r="X24" s="11">
        <v>3.33</v>
      </c>
      <c r="Y24" s="27">
        <v>3.43</v>
      </c>
    </row>
    <row r="25" spans="1:25" ht="18" customHeight="1">
      <c r="A25" s="31" t="s">
        <v>124</v>
      </c>
      <c r="B25" s="6" t="s">
        <v>8</v>
      </c>
      <c r="C25" s="6" t="s">
        <v>57</v>
      </c>
      <c r="D25" s="6" t="s">
        <v>179</v>
      </c>
      <c r="E25" s="7">
        <v>6</v>
      </c>
      <c r="F25" s="11">
        <v>5</v>
      </c>
      <c r="G25" s="11">
        <v>37</v>
      </c>
      <c r="H25" s="2">
        <f t="shared" si="0"/>
        <v>7.4</v>
      </c>
      <c r="I25" s="12" t="s">
        <v>177</v>
      </c>
      <c r="J25" s="11">
        <v>5</v>
      </c>
      <c r="K25" s="24">
        <v>3</v>
      </c>
      <c r="L25" s="213"/>
      <c r="M25" s="214"/>
      <c r="N25" s="214"/>
      <c r="O25" s="214"/>
      <c r="P25" s="214"/>
      <c r="Q25" s="215"/>
      <c r="R25" s="26">
        <v>4</v>
      </c>
      <c r="S25" s="11">
        <v>0.37</v>
      </c>
      <c r="T25" s="11">
        <v>4.09</v>
      </c>
      <c r="U25" s="27">
        <v>4.67</v>
      </c>
      <c r="V25" s="25">
        <v>4.0999999999999996</v>
      </c>
      <c r="W25" s="11">
        <v>0.32</v>
      </c>
      <c r="X25" s="11">
        <v>4.18</v>
      </c>
      <c r="Y25" s="27">
        <v>4.67</v>
      </c>
    </row>
    <row r="26" spans="1:25" ht="18" customHeight="1">
      <c r="A26" s="31" t="s">
        <v>124</v>
      </c>
      <c r="B26" s="6" t="s">
        <v>8</v>
      </c>
      <c r="C26" s="6" t="s">
        <v>58</v>
      </c>
      <c r="D26" s="6" t="s">
        <v>179</v>
      </c>
      <c r="E26" s="7">
        <v>5</v>
      </c>
      <c r="F26" s="11">
        <v>4</v>
      </c>
      <c r="G26" s="11">
        <v>32</v>
      </c>
      <c r="H26" s="2">
        <f t="shared" si="0"/>
        <v>8</v>
      </c>
      <c r="I26" s="12" t="s">
        <v>177</v>
      </c>
      <c r="J26" s="11">
        <v>4</v>
      </c>
      <c r="K26" s="24">
        <v>8</v>
      </c>
      <c r="L26" s="213"/>
      <c r="M26" s="214"/>
      <c r="N26" s="214"/>
      <c r="O26" s="214"/>
      <c r="P26" s="214"/>
      <c r="Q26" s="215"/>
      <c r="R26" s="26">
        <v>3.74</v>
      </c>
      <c r="S26" s="11">
        <v>0.56000000000000005</v>
      </c>
      <c r="T26" s="11">
        <v>3.87</v>
      </c>
      <c r="U26" s="27">
        <v>4.6500000000000004</v>
      </c>
      <c r="V26" s="25">
        <v>4.01</v>
      </c>
      <c r="W26" s="11">
        <v>0.42</v>
      </c>
      <c r="X26" s="11">
        <v>4.26</v>
      </c>
      <c r="Y26" s="27">
        <v>4.6500000000000004</v>
      </c>
    </row>
    <row r="27" spans="1:25" ht="18" customHeight="1">
      <c r="A27" s="31" t="s">
        <v>124</v>
      </c>
      <c r="B27" s="6" t="s">
        <v>8</v>
      </c>
      <c r="C27" s="6" t="s">
        <v>59</v>
      </c>
      <c r="D27" s="6" t="s">
        <v>179</v>
      </c>
      <c r="E27" s="7">
        <v>12</v>
      </c>
      <c r="F27" s="11">
        <v>12</v>
      </c>
      <c r="G27" s="11">
        <v>92</v>
      </c>
      <c r="H27" s="2">
        <f t="shared" si="0"/>
        <v>7.6669999999999998</v>
      </c>
      <c r="I27" s="12" t="s">
        <v>177</v>
      </c>
      <c r="J27" s="11">
        <v>12</v>
      </c>
      <c r="K27" s="24">
        <v>15</v>
      </c>
      <c r="L27" s="213"/>
      <c r="M27" s="214"/>
      <c r="N27" s="214"/>
      <c r="O27" s="214"/>
      <c r="P27" s="214"/>
      <c r="Q27" s="215"/>
      <c r="R27" s="26">
        <v>3.17</v>
      </c>
      <c r="S27" s="11">
        <v>0.3</v>
      </c>
      <c r="T27" s="11">
        <v>3.43</v>
      </c>
      <c r="U27" s="27">
        <v>3.55</v>
      </c>
      <c r="V27" s="25">
        <v>3.37</v>
      </c>
      <c r="W27" s="11">
        <v>0.36</v>
      </c>
      <c r="X27" s="11">
        <v>3.58</v>
      </c>
      <c r="Y27" s="27">
        <v>3.81</v>
      </c>
    </row>
    <row r="28" spans="1:25" ht="18" customHeight="1">
      <c r="A28" s="31" t="s">
        <v>124</v>
      </c>
      <c r="B28" s="6" t="s">
        <v>9</v>
      </c>
      <c r="C28" s="6" t="s">
        <v>60</v>
      </c>
      <c r="D28" s="6" t="s">
        <v>179</v>
      </c>
      <c r="E28" s="7">
        <v>11</v>
      </c>
      <c r="F28" s="11">
        <v>8</v>
      </c>
      <c r="G28" s="11">
        <v>70</v>
      </c>
      <c r="H28" s="2">
        <f t="shared" si="0"/>
        <v>8.75</v>
      </c>
      <c r="I28" s="12" t="s">
        <v>177</v>
      </c>
      <c r="J28" s="11">
        <v>8</v>
      </c>
      <c r="K28" s="24">
        <v>4</v>
      </c>
      <c r="L28" s="213"/>
      <c r="M28" s="214"/>
      <c r="N28" s="214"/>
      <c r="O28" s="214"/>
      <c r="P28" s="214"/>
      <c r="Q28" s="215"/>
      <c r="R28" s="26">
        <v>4.92</v>
      </c>
      <c r="S28" s="11">
        <v>0.67</v>
      </c>
      <c r="T28" s="11">
        <v>5.0599999999999996</v>
      </c>
      <c r="U28" s="27">
        <v>6.22</v>
      </c>
      <c r="V28" s="25">
        <v>5.07</v>
      </c>
      <c r="W28" s="11">
        <v>0.46</v>
      </c>
      <c r="X28" s="11">
        <v>5.07</v>
      </c>
      <c r="Y28" s="27">
        <v>6.22</v>
      </c>
    </row>
    <row r="29" spans="1:25" ht="18" customHeight="1">
      <c r="A29" s="31" t="s">
        <v>124</v>
      </c>
      <c r="B29" s="6" t="s">
        <v>9</v>
      </c>
      <c r="C29" s="6" t="s">
        <v>61</v>
      </c>
      <c r="D29" s="6" t="s">
        <v>179</v>
      </c>
      <c r="E29" s="7">
        <v>18</v>
      </c>
      <c r="F29" s="11">
        <v>17</v>
      </c>
      <c r="G29" s="11">
        <v>93</v>
      </c>
      <c r="H29" s="2">
        <f t="shared" si="0"/>
        <v>5.4710000000000001</v>
      </c>
      <c r="I29" s="12" t="s">
        <v>177</v>
      </c>
      <c r="J29" s="11">
        <v>16</v>
      </c>
      <c r="K29" s="24">
        <v>16</v>
      </c>
      <c r="L29" s="213"/>
      <c r="M29" s="214"/>
      <c r="N29" s="214"/>
      <c r="O29" s="214"/>
      <c r="P29" s="214"/>
      <c r="Q29" s="215"/>
      <c r="R29" s="26">
        <v>3.41</v>
      </c>
      <c r="S29" s="11">
        <v>0.66</v>
      </c>
      <c r="T29" s="11">
        <v>3.58</v>
      </c>
      <c r="U29" s="27">
        <v>4.88</v>
      </c>
      <c r="V29" s="25">
        <v>3.67</v>
      </c>
      <c r="W29" s="11">
        <v>0.56999999999999995</v>
      </c>
      <c r="X29" s="11">
        <v>3.98</v>
      </c>
      <c r="Y29" s="27">
        <v>4.7300000000000004</v>
      </c>
    </row>
    <row r="30" spans="1:25" ht="18" customHeight="1">
      <c r="A30" s="31" t="s">
        <v>124</v>
      </c>
      <c r="B30" s="6" t="s">
        <v>9</v>
      </c>
      <c r="C30" s="6" t="s">
        <v>62</v>
      </c>
      <c r="D30" s="6" t="s">
        <v>179</v>
      </c>
      <c r="E30" s="7">
        <v>4</v>
      </c>
      <c r="F30" s="11">
        <v>5</v>
      </c>
      <c r="G30" s="11">
        <v>38</v>
      </c>
      <c r="H30" s="2">
        <f t="shared" si="0"/>
        <v>7.6</v>
      </c>
      <c r="I30" s="12" t="s">
        <v>177</v>
      </c>
      <c r="J30" s="11">
        <v>4</v>
      </c>
      <c r="K30" s="24">
        <v>9</v>
      </c>
      <c r="L30" s="213"/>
      <c r="M30" s="214"/>
      <c r="N30" s="214"/>
      <c r="O30" s="214"/>
      <c r="P30" s="214"/>
      <c r="Q30" s="215"/>
      <c r="R30" s="26">
        <v>3.51</v>
      </c>
      <c r="S30" s="11">
        <v>0.6</v>
      </c>
      <c r="T30" s="11">
        <v>3.88</v>
      </c>
      <c r="U30" s="27">
        <v>4.21</v>
      </c>
      <c r="V30" s="25">
        <v>4.2699999999999996</v>
      </c>
      <c r="W30" s="11">
        <v>1.08</v>
      </c>
      <c r="X30" s="11">
        <v>4.71</v>
      </c>
      <c r="Y30" s="27">
        <v>5.72</v>
      </c>
    </row>
    <row r="31" spans="1:25" ht="18" customHeight="1">
      <c r="A31" s="31" t="s">
        <v>124</v>
      </c>
      <c r="B31" s="6" t="s">
        <v>10</v>
      </c>
      <c r="C31" s="6" t="s">
        <v>63</v>
      </c>
      <c r="D31" s="6" t="s">
        <v>179</v>
      </c>
      <c r="E31" s="7">
        <v>4</v>
      </c>
      <c r="F31" s="11">
        <v>4</v>
      </c>
      <c r="G31" s="11">
        <v>115</v>
      </c>
      <c r="H31" s="2">
        <f t="shared" si="0"/>
        <v>28.75</v>
      </c>
      <c r="I31" s="12">
        <v>55</v>
      </c>
      <c r="J31" s="11">
        <v>4</v>
      </c>
      <c r="K31" s="24">
        <v>3</v>
      </c>
      <c r="L31" s="213"/>
      <c r="M31" s="214"/>
      <c r="N31" s="214"/>
      <c r="O31" s="214"/>
      <c r="P31" s="214"/>
      <c r="Q31" s="215"/>
      <c r="R31" s="26">
        <v>1.36</v>
      </c>
      <c r="S31" s="11">
        <v>0.15</v>
      </c>
      <c r="T31" s="11">
        <v>1.46</v>
      </c>
      <c r="U31" s="27">
        <v>1.58</v>
      </c>
      <c r="V31" s="25">
        <v>1.56</v>
      </c>
      <c r="W31" s="11">
        <v>0.19</v>
      </c>
      <c r="X31" s="11">
        <v>1.69</v>
      </c>
      <c r="Y31" s="27">
        <v>1.74</v>
      </c>
    </row>
    <row r="32" spans="1:25" ht="18" customHeight="1">
      <c r="A32" s="31" t="s">
        <v>124</v>
      </c>
      <c r="B32" s="6" t="s">
        <v>13</v>
      </c>
      <c r="C32" s="6" t="s">
        <v>66</v>
      </c>
      <c r="D32" s="6" t="s">
        <v>179</v>
      </c>
      <c r="E32" s="7">
        <v>5</v>
      </c>
      <c r="F32" s="11">
        <v>5</v>
      </c>
      <c r="G32" s="11">
        <v>34</v>
      </c>
      <c r="H32" s="2">
        <f t="shared" si="0"/>
        <v>6.8</v>
      </c>
      <c r="I32" s="12" t="s">
        <v>177</v>
      </c>
      <c r="J32" s="11">
        <v>5</v>
      </c>
      <c r="K32" s="24">
        <v>13</v>
      </c>
      <c r="L32" s="213"/>
      <c r="M32" s="214"/>
      <c r="N32" s="214"/>
      <c r="O32" s="214"/>
      <c r="P32" s="214"/>
      <c r="Q32" s="215"/>
      <c r="R32" s="26">
        <v>3.46</v>
      </c>
      <c r="S32" s="11">
        <v>0.25</v>
      </c>
      <c r="T32" s="11">
        <v>3.57</v>
      </c>
      <c r="U32" s="27">
        <v>3.74</v>
      </c>
      <c r="V32" s="25">
        <v>3.97</v>
      </c>
      <c r="W32" s="11">
        <v>0.22</v>
      </c>
      <c r="X32" s="11">
        <v>4.09</v>
      </c>
      <c r="Y32" s="27">
        <v>4.2</v>
      </c>
    </row>
    <row r="33" spans="1:25" ht="18" customHeight="1">
      <c r="A33" s="31" t="s">
        <v>124</v>
      </c>
      <c r="B33" s="6" t="s">
        <v>13</v>
      </c>
      <c r="C33" s="6" t="s">
        <v>67</v>
      </c>
      <c r="D33" s="6" t="s">
        <v>179</v>
      </c>
      <c r="E33" s="7">
        <v>6</v>
      </c>
      <c r="F33" s="11">
        <v>6</v>
      </c>
      <c r="G33" s="11">
        <v>31</v>
      </c>
      <c r="H33" s="2">
        <f t="shared" si="0"/>
        <v>5.1669999999999998</v>
      </c>
      <c r="I33" s="12" t="s">
        <v>177</v>
      </c>
      <c r="J33" s="11">
        <v>6</v>
      </c>
      <c r="K33" s="24">
        <v>5</v>
      </c>
      <c r="L33" s="213"/>
      <c r="M33" s="214"/>
      <c r="N33" s="214"/>
      <c r="O33" s="214"/>
      <c r="P33" s="214"/>
      <c r="Q33" s="215"/>
      <c r="R33" s="26">
        <v>3.69</v>
      </c>
      <c r="S33" s="11">
        <v>0.32</v>
      </c>
      <c r="T33" s="11">
        <v>3.92</v>
      </c>
      <c r="U33" s="27">
        <v>4.1399999999999997</v>
      </c>
      <c r="V33" s="25">
        <v>3.99</v>
      </c>
      <c r="W33" s="11">
        <v>0.35</v>
      </c>
      <c r="X33" s="11">
        <v>4.26</v>
      </c>
      <c r="Y33" s="27">
        <v>4.32</v>
      </c>
    </row>
    <row r="34" spans="1:25" ht="18" customHeight="1">
      <c r="A34" s="31" t="s">
        <v>124</v>
      </c>
      <c r="B34" s="6" t="s">
        <v>13</v>
      </c>
      <c r="C34" s="6" t="s">
        <v>68</v>
      </c>
      <c r="D34" s="6" t="s">
        <v>179</v>
      </c>
      <c r="E34" s="7">
        <v>4</v>
      </c>
      <c r="F34" s="11">
        <v>4</v>
      </c>
      <c r="G34" s="11">
        <v>22</v>
      </c>
      <c r="H34" s="2">
        <f t="shared" si="0"/>
        <v>5.5</v>
      </c>
      <c r="I34" s="12" t="s">
        <v>177</v>
      </c>
      <c r="J34" s="11">
        <v>4</v>
      </c>
      <c r="K34" s="24">
        <v>3</v>
      </c>
      <c r="L34" s="213"/>
      <c r="M34" s="214"/>
      <c r="N34" s="214"/>
      <c r="O34" s="214"/>
      <c r="P34" s="214"/>
      <c r="Q34" s="215"/>
      <c r="R34" s="26">
        <v>4.08</v>
      </c>
      <c r="S34" s="11">
        <v>0.73</v>
      </c>
      <c r="T34" s="11">
        <v>4.62</v>
      </c>
      <c r="U34" s="27">
        <v>4.66</v>
      </c>
      <c r="V34" s="25">
        <v>4.42</v>
      </c>
      <c r="W34" s="11">
        <v>0.17</v>
      </c>
      <c r="X34" s="11">
        <v>4.5</v>
      </c>
      <c r="Y34" s="27">
        <v>4.66</v>
      </c>
    </row>
    <row r="35" spans="1:25" ht="18" customHeight="1">
      <c r="A35" s="31" t="s">
        <v>124</v>
      </c>
      <c r="B35" s="6" t="s">
        <v>13</v>
      </c>
      <c r="C35" s="6" t="s">
        <v>69</v>
      </c>
      <c r="D35" s="6" t="s">
        <v>179</v>
      </c>
      <c r="E35" s="7">
        <v>12</v>
      </c>
      <c r="F35" s="11">
        <v>12</v>
      </c>
      <c r="G35" s="11">
        <v>79</v>
      </c>
      <c r="H35" s="2">
        <f t="shared" si="0"/>
        <v>6.5830000000000002</v>
      </c>
      <c r="I35" s="12" t="s">
        <v>177</v>
      </c>
      <c r="J35" s="11">
        <v>12</v>
      </c>
      <c r="K35" s="24">
        <v>13</v>
      </c>
      <c r="L35" s="213"/>
      <c r="M35" s="214"/>
      <c r="N35" s="214"/>
      <c r="O35" s="214"/>
      <c r="P35" s="214"/>
      <c r="Q35" s="215"/>
      <c r="R35" s="26">
        <v>3.25</v>
      </c>
      <c r="S35" s="11">
        <v>0.31</v>
      </c>
      <c r="T35" s="11">
        <v>3.44</v>
      </c>
      <c r="U35" s="27">
        <v>3.83</v>
      </c>
      <c r="V35" s="25">
        <v>3.65</v>
      </c>
      <c r="W35" s="11">
        <v>0.41</v>
      </c>
      <c r="X35" s="11">
        <v>3.78</v>
      </c>
      <c r="Y35" s="27">
        <v>4.53</v>
      </c>
    </row>
    <row r="36" spans="1:25" ht="18" customHeight="1">
      <c r="A36" s="31" t="s">
        <v>124</v>
      </c>
      <c r="B36" s="6" t="s">
        <v>14</v>
      </c>
      <c r="C36" s="6" t="s">
        <v>70</v>
      </c>
      <c r="D36" s="6" t="s">
        <v>179</v>
      </c>
      <c r="E36" s="7">
        <v>52</v>
      </c>
      <c r="F36" s="11">
        <v>53</v>
      </c>
      <c r="G36" s="11">
        <v>434</v>
      </c>
      <c r="H36" s="2">
        <f t="shared" si="0"/>
        <v>8.1890000000000001</v>
      </c>
      <c r="I36" s="12" t="s">
        <v>177</v>
      </c>
      <c r="J36" s="11">
        <v>53</v>
      </c>
      <c r="K36" s="24">
        <v>65</v>
      </c>
      <c r="L36" s="213"/>
      <c r="M36" s="214"/>
      <c r="N36" s="214"/>
      <c r="O36" s="214"/>
      <c r="P36" s="214"/>
      <c r="Q36" s="215"/>
      <c r="R36" s="26">
        <v>3.95</v>
      </c>
      <c r="S36" s="11">
        <v>0.53</v>
      </c>
      <c r="T36" s="11">
        <v>4.0999999999999996</v>
      </c>
      <c r="U36" s="27">
        <v>6.26</v>
      </c>
      <c r="V36" s="25">
        <v>4.2300000000000004</v>
      </c>
      <c r="W36" s="11">
        <v>0.3</v>
      </c>
      <c r="X36" s="11">
        <v>4.43</v>
      </c>
      <c r="Y36" s="27">
        <v>4.97</v>
      </c>
    </row>
    <row r="37" spans="1:25" ht="18" customHeight="1">
      <c r="A37" s="31" t="s">
        <v>124</v>
      </c>
      <c r="B37" s="6" t="s">
        <v>15</v>
      </c>
      <c r="C37" s="6" t="s">
        <v>159</v>
      </c>
      <c r="D37" s="6" t="s">
        <v>179</v>
      </c>
      <c r="E37" s="7">
        <v>4</v>
      </c>
      <c r="F37" s="11">
        <v>4</v>
      </c>
      <c r="G37" s="11">
        <v>36</v>
      </c>
      <c r="H37" s="2">
        <f t="shared" si="0"/>
        <v>9</v>
      </c>
      <c r="I37" s="12" t="s">
        <v>177</v>
      </c>
      <c r="J37" s="11">
        <v>4</v>
      </c>
      <c r="K37" s="24">
        <v>7</v>
      </c>
      <c r="L37" s="213"/>
      <c r="M37" s="214"/>
      <c r="N37" s="214"/>
      <c r="O37" s="214"/>
      <c r="P37" s="214"/>
      <c r="Q37" s="215"/>
      <c r="R37" s="26">
        <v>4.26</v>
      </c>
      <c r="S37" s="11">
        <v>0.4</v>
      </c>
      <c r="T37" s="11">
        <v>4.54</v>
      </c>
      <c r="U37" s="27">
        <v>4.6399999999999997</v>
      </c>
      <c r="V37" s="25">
        <v>4.34</v>
      </c>
      <c r="W37" s="11">
        <v>0.24</v>
      </c>
      <c r="X37" s="11">
        <v>4.51</v>
      </c>
      <c r="Y37" s="27">
        <v>4.6399999999999997</v>
      </c>
    </row>
    <row r="38" spans="1:25" ht="18" customHeight="1">
      <c r="A38" s="31" t="s">
        <v>124</v>
      </c>
      <c r="B38" s="6" t="s">
        <v>15</v>
      </c>
      <c r="C38" s="6" t="s">
        <v>71</v>
      </c>
      <c r="D38" s="6" t="s">
        <v>179</v>
      </c>
      <c r="E38" s="7">
        <v>4</v>
      </c>
      <c r="F38" s="11">
        <v>5</v>
      </c>
      <c r="G38" s="11">
        <v>28</v>
      </c>
      <c r="H38" s="2">
        <f t="shared" si="0"/>
        <v>5.6</v>
      </c>
      <c r="I38" s="12" t="s">
        <v>177</v>
      </c>
      <c r="J38" s="11">
        <v>4</v>
      </c>
      <c r="K38" s="24">
        <v>4</v>
      </c>
      <c r="L38" s="213"/>
      <c r="M38" s="214"/>
      <c r="N38" s="214"/>
      <c r="O38" s="214"/>
      <c r="P38" s="214"/>
      <c r="Q38" s="215"/>
      <c r="R38" s="26">
        <v>3.32</v>
      </c>
      <c r="S38" s="11">
        <v>0.16</v>
      </c>
      <c r="T38" s="11">
        <v>3.39</v>
      </c>
      <c r="U38" s="27">
        <v>3.56</v>
      </c>
      <c r="V38" s="25">
        <v>3.38</v>
      </c>
      <c r="W38" s="11">
        <v>0.15</v>
      </c>
      <c r="X38" s="11">
        <v>3.39</v>
      </c>
      <c r="Y38" s="27">
        <v>3.63</v>
      </c>
    </row>
    <row r="39" spans="1:25" ht="18" customHeight="1">
      <c r="A39" s="31" t="s">
        <v>124</v>
      </c>
      <c r="B39" s="6" t="s">
        <v>15</v>
      </c>
      <c r="C39" s="6" t="s">
        <v>72</v>
      </c>
      <c r="D39" s="6" t="s">
        <v>179</v>
      </c>
      <c r="E39" s="7">
        <v>4</v>
      </c>
      <c r="F39" s="11">
        <v>5</v>
      </c>
      <c r="G39" s="11">
        <v>40</v>
      </c>
      <c r="H39" s="2">
        <f t="shared" si="0"/>
        <v>8</v>
      </c>
      <c r="I39" s="12" t="s">
        <v>177</v>
      </c>
      <c r="J39" s="11">
        <v>5</v>
      </c>
      <c r="K39" s="24">
        <v>6</v>
      </c>
      <c r="L39" s="213"/>
      <c r="M39" s="214"/>
      <c r="N39" s="214"/>
      <c r="O39" s="214"/>
      <c r="P39" s="214"/>
      <c r="Q39" s="215"/>
      <c r="R39" s="26">
        <v>3.5</v>
      </c>
      <c r="S39" s="11">
        <v>0.2</v>
      </c>
      <c r="T39" s="11">
        <v>3.55</v>
      </c>
      <c r="U39" s="27">
        <v>3.85</v>
      </c>
      <c r="V39" s="25">
        <v>3.98</v>
      </c>
      <c r="W39" s="11">
        <v>0.4</v>
      </c>
      <c r="X39" s="11">
        <v>4.2300000000000004</v>
      </c>
      <c r="Y39" s="27">
        <v>4.63</v>
      </c>
    </row>
    <row r="40" spans="1:25" ht="18" customHeight="1">
      <c r="A40" s="31" t="s">
        <v>124</v>
      </c>
      <c r="B40" s="6" t="s">
        <v>15</v>
      </c>
      <c r="C40" s="6" t="s">
        <v>73</v>
      </c>
      <c r="D40" s="6" t="s">
        <v>179</v>
      </c>
      <c r="E40" s="7">
        <v>7</v>
      </c>
      <c r="F40" s="11">
        <v>8</v>
      </c>
      <c r="G40" s="11">
        <v>83</v>
      </c>
      <c r="H40" s="2">
        <f t="shared" si="0"/>
        <v>10.375</v>
      </c>
      <c r="I40" s="12" t="s">
        <v>177</v>
      </c>
      <c r="J40" s="11">
        <v>8</v>
      </c>
      <c r="K40" s="24">
        <v>5</v>
      </c>
      <c r="L40" s="213"/>
      <c r="M40" s="214"/>
      <c r="N40" s="214"/>
      <c r="O40" s="214"/>
      <c r="P40" s="214"/>
      <c r="Q40" s="215"/>
      <c r="R40" s="26">
        <v>4.16</v>
      </c>
      <c r="S40" s="11">
        <v>0.5</v>
      </c>
      <c r="T40" s="11">
        <v>4.25</v>
      </c>
      <c r="U40" s="27">
        <v>5.16</v>
      </c>
      <c r="V40" s="25">
        <v>4.4800000000000004</v>
      </c>
      <c r="W40" s="11">
        <v>0.55000000000000004</v>
      </c>
      <c r="X40" s="11">
        <v>4.8499999999999996</v>
      </c>
      <c r="Y40" s="27">
        <v>5.3</v>
      </c>
    </row>
    <row r="41" spans="1:25" ht="18" customHeight="1">
      <c r="A41" s="31" t="s">
        <v>124</v>
      </c>
      <c r="B41" s="6" t="s">
        <v>15</v>
      </c>
      <c r="C41" s="6" t="s">
        <v>74</v>
      </c>
      <c r="D41" s="6" t="s">
        <v>179</v>
      </c>
      <c r="E41" s="7">
        <v>16</v>
      </c>
      <c r="F41" s="11">
        <v>16</v>
      </c>
      <c r="G41" s="11">
        <v>90</v>
      </c>
      <c r="H41" s="2">
        <f t="shared" si="0"/>
        <v>5.625</v>
      </c>
      <c r="I41" s="12" t="s">
        <v>177</v>
      </c>
      <c r="J41" s="11">
        <v>16</v>
      </c>
      <c r="K41" s="24">
        <v>8</v>
      </c>
      <c r="L41" s="213"/>
      <c r="M41" s="214"/>
      <c r="N41" s="214"/>
      <c r="O41" s="214"/>
      <c r="P41" s="214"/>
      <c r="Q41" s="215"/>
      <c r="R41" s="26">
        <v>3.59</v>
      </c>
      <c r="S41" s="11">
        <v>0.17</v>
      </c>
      <c r="T41" s="11">
        <v>3.71</v>
      </c>
      <c r="U41" s="27">
        <v>3.88</v>
      </c>
      <c r="V41" s="25">
        <v>3.75</v>
      </c>
      <c r="W41" s="11">
        <v>0.39</v>
      </c>
      <c r="X41" s="11">
        <v>3.87</v>
      </c>
      <c r="Y41" s="27">
        <v>4.92</v>
      </c>
    </row>
    <row r="42" spans="1:25" ht="18" customHeight="1">
      <c r="A42" s="31" t="s">
        <v>124</v>
      </c>
      <c r="B42" s="6" t="s">
        <v>16</v>
      </c>
      <c r="C42" s="6" t="s">
        <v>79</v>
      </c>
      <c r="D42" s="6" t="s">
        <v>179</v>
      </c>
      <c r="E42" s="7">
        <v>4</v>
      </c>
      <c r="F42" s="11">
        <v>4</v>
      </c>
      <c r="G42" s="11">
        <v>22</v>
      </c>
      <c r="H42" s="2">
        <f t="shared" si="0"/>
        <v>5.5</v>
      </c>
      <c r="I42" s="12" t="s">
        <v>177</v>
      </c>
      <c r="J42" s="11">
        <v>4</v>
      </c>
      <c r="K42" s="24">
        <v>5</v>
      </c>
      <c r="L42" s="213"/>
      <c r="M42" s="214"/>
      <c r="N42" s="214"/>
      <c r="O42" s="214"/>
      <c r="P42" s="214"/>
      <c r="Q42" s="215"/>
      <c r="R42" s="26">
        <v>4.42</v>
      </c>
      <c r="S42" s="11">
        <v>0.66</v>
      </c>
      <c r="T42" s="11">
        <v>4.8600000000000003</v>
      </c>
      <c r="U42" s="27">
        <v>5.26</v>
      </c>
      <c r="V42" s="25">
        <v>4.93</v>
      </c>
      <c r="W42" s="11">
        <v>0.28000000000000003</v>
      </c>
      <c r="X42" s="11">
        <v>5.17</v>
      </c>
      <c r="Y42" s="27">
        <v>5.26</v>
      </c>
    </row>
    <row r="43" spans="1:25" ht="18" customHeight="1">
      <c r="A43" s="31" t="s">
        <v>124</v>
      </c>
      <c r="B43" s="6" t="s">
        <v>16</v>
      </c>
      <c r="C43" s="6" t="s">
        <v>75</v>
      </c>
      <c r="D43" s="6" t="s">
        <v>179</v>
      </c>
      <c r="E43" s="7">
        <v>18</v>
      </c>
      <c r="F43" s="11">
        <v>18</v>
      </c>
      <c r="G43" s="11">
        <v>103</v>
      </c>
      <c r="H43" s="2">
        <f t="shared" si="0"/>
        <v>5.7220000000000004</v>
      </c>
      <c r="I43" s="12" t="s">
        <v>177</v>
      </c>
      <c r="J43" s="11">
        <v>18</v>
      </c>
      <c r="K43" s="24">
        <v>15</v>
      </c>
      <c r="L43" s="213"/>
      <c r="M43" s="214"/>
      <c r="N43" s="214"/>
      <c r="O43" s="214"/>
      <c r="P43" s="214"/>
      <c r="Q43" s="215"/>
      <c r="R43" s="26">
        <v>3.97</v>
      </c>
      <c r="S43" s="11">
        <v>0.45</v>
      </c>
      <c r="T43" s="11">
        <v>4.2699999999999996</v>
      </c>
      <c r="U43" s="27">
        <v>4.87</v>
      </c>
      <c r="V43" s="25">
        <v>4.29</v>
      </c>
      <c r="W43" s="11">
        <v>0.42</v>
      </c>
      <c r="X43" s="11">
        <v>4.5999999999999996</v>
      </c>
      <c r="Y43" s="27">
        <v>4.9800000000000004</v>
      </c>
    </row>
    <row r="44" spans="1:25" ht="18" customHeight="1">
      <c r="A44" s="31" t="s">
        <v>124</v>
      </c>
      <c r="B44" s="6" t="s">
        <v>16</v>
      </c>
      <c r="C44" s="6" t="s">
        <v>76</v>
      </c>
      <c r="D44" s="6" t="s">
        <v>179</v>
      </c>
      <c r="E44" s="7">
        <v>8</v>
      </c>
      <c r="F44" s="11">
        <v>8</v>
      </c>
      <c r="G44" s="11">
        <v>45</v>
      </c>
      <c r="H44" s="2">
        <f t="shared" si="0"/>
        <v>5.625</v>
      </c>
      <c r="I44" s="12" t="s">
        <v>177</v>
      </c>
      <c r="J44" s="11">
        <v>8</v>
      </c>
      <c r="K44" s="24">
        <v>9</v>
      </c>
      <c r="L44" s="213"/>
      <c r="M44" s="214"/>
      <c r="N44" s="214"/>
      <c r="O44" s="214"/>
      <c r="P44" s="214"/>
      <c r="Q44" s="215"/>
      <c r="R44" s="26">
        <v>3.81</v>
      </c>
      <c r="S44" s="11">
        <v>0.21</v>
      </c>
      <c r="T44" s="11">
        <v>3.98</v>
      </c>
      <c r="U44" s="27">
        <v>4.2</v>
      </c>
      <c r="V44" s="25">
        <v>4.13</v>
      </c>
      <c r="W44" s="11">
        <v>0.56000000000000005</v>
      </c>
      <c r="X44" s="11">
        <v>4.3499999999999996</v>
      </c>
      <c r="Y44" s="27">
        <v>5.27</v>
      </c>
    </row>
    <row r="45" spans="1:25" ht="18" customHeight="1">
      <c r="A45" s="31" t="s">
        <v>124</v>
      </c>
      <c r="B45" s="6" t="s">
        <v>16</v>
      </c>
      <c r="C45" s="6" t="s">
        <v>77</v>
      </c>
      <c r="D45" s="6" t="s">
        <v>179</v>
      </c>
      <c r="E45" s="7">
        <v>20</v>
      </c>
      <c r="F45" s="11">
        <v>20</v>
      </c>
      <c r="G45" s="11">
        <v>181</v>
      </c>
      <c r="H45" s="2">
        <f t="shared" si="0"/>
        <v>9.0500000000000007</v>
      </c>
      <c r="I45" s="12" t="s">
        <v>177</v>
      </c>
      <c r="J45" s="11">
        <v>20</v>
      </c>
      <c r="K45" s="24">
        <v>17</v>
      </c>
      <c r="L45" s="213"/>
      <c r="M45" s="214"/>
      <c r="N45" s="214"/>
      <c r="O45" s="214"/>
      <c r="P45" s="214"/>
      <c r="Q45" s="215"/>
      <c r="R45" s="26">
        <v>3.06</v>
      </c>
      <c r="S45" s="11">
        <v>0.43</v>
      </c>
      <c r="T45" s="11">
        <v>3.43</v>
      </c>
      <c r="U45" s="27">
        <v>3.8</v>
      </c>
      <c r="V45" s="25">
        <v>3.16</v>
      </c>
      <c r="W45" s="11">
        <v>0.6</v>
      </c>
      <c r="X45" s="11">
        <v>3.53</v>
      </c>
      <c r="Y45" s="27">
        <v>3.96</v>
      </c>
    </row>
    <row r="46" spans="1:25" ht="18" customHeight="1">
      <c r="A46" s="31" t="s">
        <v>124</v>
      </c>
      <c r="B46" s="6" t="s">
        <v>16</v>
      </c>
      <c r="C46" s="6" t="s">
        <v>78</v>
      </c>
      <c r="D46" s="6" t="s">
        <v>179</v>
      </c>
      <c r="E46" s="7">
        <v>5</v>
      </c>
      <c r="F46" s="11">
        <v>6</v>
      </c>
      <c r="G46" s="11">
        <v>112</v>
      </c>
      <c r="H46" s="2">
        <f t="shared" si="0"/>
        <v>18.667000000000002</v>
      </c>
      <c r="I46" s="12" t="s">
        <v>177</v>
      </c>
      <c r="J46" s="11">
        <v>6</v>
      </c>
      <c r="K46" s="24">
        <v>7</v>
      </c>
      <c r="L46" s="213"/>
      <c r="M46" s="214"/>
      <c r="N46" s="214"/>
      <c r="O46" s="214"/>
      <c r="P46" s="214"/>
      <c r="Q46" s="215"/>
      <c r="R46" s="26">
        <v>3.66</v>
      </c>
      <c r="S46" s="11">
        <v>0.31</v>
      </c>
      <c r="T46" s="11">
        <v>3.83</v>
      </c>
      <c r="U46" s="27">
        <v>4.2300000000000004</v>
      </c>
      <c r="V46" s="25">
        <v>4.1100000000000003</v>
      </c>
      <c r="W46" s="11">
        <v>0.44</v>
      </c>
      <c r="X46" s="11">
        <v>4.28</v>
      </c>
      <c r="Y46" s="27">
        <v>4.7699999999999996</v>
      </c>
    </row>
    <row r="47" spans="1:25" ht="18" customHeight="1">
      <c r="A47" s="31" t="s">
        <v>124</v>
      </c>
      <c r="B47" s="6" t="s">
        <v>17</v>
      </c>
      <c r="C47" s="6" t="s">
        <v>80</v>
      </c>
      <c r="D47" s="6" t="s">
        <v>179</v>
      </c>
      <c r="E47" s="7">
        <v>5</v>
      </c>
      <c r="F47" s="11">
        <v>5</v>
      </c>
      <c r="G47" s="11">
        <v>51</v>
      </c>
      <c r="H47" s="2">
        <f t="shared" si="0"/>
        <v>10.199999999999999</v>
      </c>
      <c r="I47" s="12" t="s">
        <v>177</v>
      </c>
      <c r="J47" s="11">
        <v>5</v>
      </c>
      <c r="K47" s="24">
        <v>8</v>
      </c>
      <c r="L47" s="213"/>
      <c r="M47" s="214"/>
      <c r="N47" s="214"/>
      <c r="O47" s="214"/>
      <c r="P47" s="214"/>
      <c r="Q47" s="215"/>
      <c r="R47" s="26">
        <v>3.5</v>
      </c>
      <c r="S47" s="11">
        <v>0.22</v>
      </c>
      <c r="T47" s="11">
        <v>3.6</v>
      </c>
      <c r="U47" s="27">
        <v>3.83</v>
      </c>
      <c r="V47" s="25">
        <v>3.72</v>
      </c>
      <c r="W47" s="11">
        <v>0.11</v>
      </c>
      <c r="X47" s="11">
        <v>3.81</v>
      </c>
      <c r="Y47" s="27">
        <v>3.84</v>
      </c>
    </row>
    <row r="48" spans="1:25" ht="18" customHeight="1">
      <c r="A48" s="31" t="s">
        <v>124</v>
      </c>
      <c r="B48" s="6" t="s">
        <v>17</v>
      </c>
      <c r="C48" s="6" t="s">
        <v>81</v>
      </c>
      <c r="D48" s="6" t="s">
        <v>179</v>
      </c>
      <c r="E48" s="7">
        <v>3</v>
      </c>
      <c r="F48" s="11">
        <v>3</v>
      </c>
      <c r="G48" s="11">
        <v>24</v>
      </c>
      <c r="H48" s="2">
        <f t="shared" si="0"/>
        <v>8</v>
      </c>
      <c r="I48" s="12" t="s">
        <v>177</v>
      </c>
      <c r="J48" s="11">
        <v>3</v>
      </c>
      <c r="K48" s="24">
        <v>3</v>
      </c>
      <c r="L48" s="216"/>
      <c r="M48" s="217"/>
      <c r="N48" s="217"/>
      <c r="O48" s="217"/>
      <c r="P48" s="217"/>
      <c r="Q48" s="218"/>
      <c r="R48" s="26">
        <v>3.84</v>
      </c>
      <c r="S48" s="11">
        <v>0.34</v>
      </c>
      <c r="T48" s="11">
        <v>4.01</v>
      </c>
      <c r="U48" s="27">
        <v>4.3099999999999996</v>
      </c>
      <c r="V48" s="25">
        <v>4.2300000000000004</v>
      </c>
      <c r="W48" s="11">
        <v>0.46</v>
      </c>
      <c r="X48" s="11">
        <v>4.5</v>
      </c>
      <c r="Y48" s="27">
        <v>4.83</v>
      </c>
    </row>
    <row r="49" spans="1:25" ht="18" customHeight="1">
      <c r="A49" s="31" t="s">
        <v>124</v>
      </c>
      <c r="B49" s="57" t="s">
        <v>2</v>
      </c>
      <c r="C49" s="57" t="s">
        <v>94</v>
      </c>
      <c r="D49" s="6" t="s">
        <v>180</v>
      </c>
      <c r="E49" s="58">
        <v>7</v>
      </c>
      <c r="F49" s="59">
        <v>9</v>
      </c>
      <c r="G49" s="11">
        <v>186</v>
      </c>
      <c r="H49" s="2">
        <f t="shared" si="0"/>
        <v>20.667000000000002</v>
      </c>
      <c r="I49" s="12" t="s">
        <v>177</v>
      </c>
      <c r="J49" s="11">
        <v>9</v>
      </c>
      <c r="K49" s="24">
        <v>4</v>
      </c>
      <c r="L49" s="26">
        <v>27</v>
      </c>
      <c r="M49" s="11">
        <v>3</v>
      </c>
      <c r="N49" s="11">
        <v>62.1</v>
      </c>
      <c r="O49" s="11">
        <v>19.77</v>
      </c>
      <c r="P49" s="11">
        <v>80</v>
      </c>
      <c r="Q49" s="27">
        <v>30</v>
      </c>
      <c r="R49" s="26">
        <v>2.77</v>
      </c>
      <c r="S49" s="11">
        <v>0.22</v>
      </c>
      <c r="T49" s="11">
        <v>2.91</v>
      </c>
      <c r="U49" s="27">
        <v>3.07</v>
      </c>
      <c r="V49" s="25">
        <v>2.83</v>
      </c>
      <c r="W49" s="11">
        <v>0.24</v>
      </c>
      <c r="X49" s="11">
        <v>3.02</v>
      </c>
      <c r="Y49" s="27">
        <v>3.12</v>
      </c>
    </row>
    <row r="50" spans="1:25" ht="18" customHeight="1">
      <c r="A50" s="31" t="s">
        <v>124</v>
      </c>
      <c r="B50" s="57" t="s">
        <v>3</v>
      </c>
      <c r="C50" s="57" t="s">
        <v>21</v>
      </c>
      <c r="D50" s="6" t="s">
        <v>180</v>
      </c>
      <c r="E50" s="58">
        <v>17</v>
      </c>
      <c r="F50" s="59">
        <v>17</v>
      </c>
      <c r="G50" s="11">
        <v>207</v>
      </c>
      <c r="H50" s="2">
        <f t="shared" si="0"/>
        <v>12.176</v>
      </c>
      <c r="I50" s="12" t="s">
        <v>177</v>
      </c>
      <c r="J50" s="11">
        <v>16</v>
      </c>
      <c r="K50" s="24">
        <v>14</v>
      </c>
      <c r="L50" s="26">
        <v>51</v>
      </c>
      <c r="M50" s="11">
        <v>7</v>
      </c>
      <c r="N50" s="11">
        <v>60.55</v>
      </c>
      <c r="O50" s="11">
        <v>8.5299999999999994</v>
      </c>
      <c r="P50" s="11">
        <v>76.39</v>
      </c>
      <c r="Q50" s="27">
        <v>42.32</v>
      </c>
      <c r="R50" s="26">
        <v>3.7</v>
      </c>
      <c r="S50" s="11">
        <v>0.37</v>
      </c>
      <c r="T50" s="11">
        <v>3.82</v>
      </c>
      <c r="U50" s="27">
        <v>4.4400000000000004</v>
      </c>
      <c r="V50" s="25">
        <v>3.93</v>
      </c>
      <c r="W50" s="11">
        <v>0.3</v>
      </c>
      <c r="X50" s="11">
        <v>4.1500000000000004</v>
      </c>
      <c r="Y50" s="27">
        <v>4.4400000000000004</v>
      </c>
    </row>
    <row r="51" spans="1:25" ht="18" customHeight="1">
      <c r="A51" s="31" t="s">
        <v>124</v>
      </c>
      <c r="B51" s="57" t="s">
        <v>3</v>
      </c>
      <c r="C51" s="57" t="s">
        <v>22</v>
      </c>
      <c r="D51" s="6" t="s">
        <v>180</v>
      </c>
      <c r="E51" s="58">
        <v>7</v>
      </c>
      <c r="F51" s="59">
        <v>6</v>
      </c>
      <c r="G51" s="11">
        <v>78</v>
      </c>
      <c r="H51" s="2">
        <f t="shared" si="0"/>
        <v>13</v>
      </c>
      <c r="I51" s="12" t="s">
        <v>177</v>
      </c>
      <c r="J51" s="11">
        <v>6</v>
      </c>
      <c r="K51" s="24">
        <v>2</v>
      </c>
      <c r="L51" s="26">
        <v>18</v>
      </c>
      <c r="M51" s="11">
        <v>2</v>
      </c>
      <c r="N51" s="11">
        <v>66.66</v>
      </c>
      <c r="O51" s="11">
        <v>6.5</v>
      </c>
      <c r="P51" s="11">
        <v>78.5</v>
      </c>
      <c r="Q51" s="27">
        <v>56</v>
      </c>
      <c r="R51" s="26">
        <v>4.33</v>
      </c>
      <c r="S51" s="11">
        <v>0.28999999999999998</v>
      </c>
      <c r="T51" s="11">
        <v>4.59</v>
      </c>
      <c r="U51" s="27">
        <v>4.72</v>
      </c>
      <c r="V51" s="25">
        <v>4.41</v>
      </c>
      <c r="W51" s="11">
        <v>0.32</v>
      </c>
      <c r="X51" s="11">
        <v>4.67</v>
      </c>
      <c r="Y51" s="27">
        <v>4.8499999999999996</v>
      </c>
    </row>
    <row r="52" spans="1:25" ht="18" customHeight="1">
      <c r="A52" s="31" t="s">
        <v>124</v>
      </c>
      <c r="B52" s="57" t="s">
        <v>3</v>
      </c>
      <c r="C52" s="57" t="s">
        <v>23</v>
      </c>
      <c r="D52" s="6" t="s">
        <v>180</v>
      </c>
      <c r="E52" s="58">
        <v>4</v>
      </c>
      <c r="F52" s="59">
        <v>3</v>
      </c>
      <c r="G52" s="11">
        <v>38</v>
      </c>
      <c r="H52" s="2">
        <f t="shared" si="0"/>
        <v>12.667</v>
      </c>
      <c r="I52" s="12" t="s">
        <v>177</v>
      </c>
      <c r="J52" s="11">
        <v>3</v>
      </c>
      <c r="K52" s="24">
        <v>2</v>
      </c>
      <c r="L52" s="26">
        <v>12</v>
      </c>
      <c r="M52" s="11">
        <v>2</v>
      </c>
      <c r="N52" s="11">
        <v>69.05</v>
      </c>
      <c r="O52" s="11">
        <v>10.19</v>
      </c>
      <c r="P52" s="11">
        <v>80</v>
      </c>
      <c r="Q52" s="27">
        <v>49.5</v>
      </c>
      <c r="R52" s="26">
        <v>3.68</v>
      </c>
      <c r="S52" s="11">
        <v>0.16</v>
      </c>
      <c r="T52" s="11">
        <v>3.79</v>
      </c>
      <c r="U52" s="27">
        <v>3.83</v>
      </c>
      <c r="V52" s="25">
        <v>3.39</v>
      </c>
      <c r="W52" s="11">
        <v>0.38</v>
      </c>
      <c r="X52" s="11">
        <v>3.64</v>
      </c>
      <c r="Y52" s="27">
        <v>3.83</v>
      </c>
    </row>
    <row r="53" spans="1:25" ht="18" customHeight="1">
      <c r="A53" s="31" t="s">
        <v>124</v>
      </c>
      <c r="B53" s="57" t="s">
        <v>3</v>
      </c>
      <c r="C53" s="57" t="s">
        <v>24</v>
      </c>
      <c r="D53" s="6" t="s">
        <v>180</v>
      </c>
      <c r="E53" s="58">
        <v>5</v>
      </c>
      <c r="F53" s="59">
        <v>5</v>
      </c>
      <c r="G53" s="11">
        <v>53</v>
      </c>
      <c r="H53" s="2">
        <f t="shared" si="0"/>
        <v>10.6</v>
      </c>
      <c r="I53" s="12" t="s">
        <v>177</v>
      </c>
      <c r="J53" s="11">
        <v>5</v>
      </c>
      <c r="K53" s="24">
        <v>3</v>
      </c>
      <c r="L53" s="26">
        <v>20</v>
      </c>
      <c r="M53" s="11">
        <v>1</v>
      </c>
      <c r="N53" s="11">
        <v>50.58</v>
      </c>
      <c r="O53" s="11">
        <v>13.26</v>
      </c>
      <c r="P53" s="11">
        <v>72</v>
      </c>
      <c r="Q53" s="27">
        <v>38</v>
      </c>
      <c r="R53" s="26">
        <v>3.82</v>
      </c>
      <c r="S53" s="11">
        <v>0.48</v>
      </c>
      <c r="T53" s="11">
        <v>4.13</v>
      </c>
      <c r="U53" s="27">
        <v>4.63</v>
      </c>
      <c r="V53" s="25">
        <v>4.1100000000000003</v>
      </c>
      <c r="W53" s="11">
        <v>0.37</v>
      </c>
      <c r="X53" s="11">
        <v>4.24</v>
      </c>
      <c r="Y53" s="27">
        <v>4.63</v>
      </c>
    </row>
    <row r="54" spans="1:25" ht="18" customHeight="1">
      <c r="A54" s="31" t="s">
        <v>124</v>
      </c>
      <c r="B54" s="57" t="s">
        <v>4</v>
      </c>
      <c r="C54" s="57" t="s">
        <v>26</v>
      </c>
      <c r="D54" s="6" t="s">
        <v>180</v>
      </c>
      <c r="E54" s="58">
        <v>7</v>
      </c>
      <c r="F54" s="59">
        <v>6</v>
      </c>
      <c r="G54" s="11">
        <v>74</v>
      </c>
      <c r="H54" s="2">
        <f t="shared" si="0"/>
        <v>12.333</v>
      </c>
      <c r="I54" s="12" t="s">
        <v>177</v>
      </c>
      <c r="J54" s="11">
        <v>6</v>
      </c>
      <c r="K54" s="24">
        <v>3</v>
      </c>
      <c r="L54" s="26">
        <v>18</v>
      </c>
      <c r="M54" s="11">
        <v>1</v>
      </c>
      <c r="N54" s="11">
        <v>54.94</v>
      </c>
      <c r="O54" s="11">
        <v>18.29</v>
      </c>
      <c r="P54" s="11">
        <v>77</v>
      </c>
      <c r="Q54" s="27">
        <v>25.5</v>
      </c>
      <c r="R54" s="26">
        <v>4.16</v>
      </c>
      <c r="S54" s="11">
        <v>0.5</v>
      </c>
      <c r="T54" s="11">
        <v>4.4400000000000004</v>
      </c>
      <c r="U54" s="27">
        <v>4.66</v>
      </c>
      <c r="V54" s="25">
        <v>4.22</v>
      </c>
      <c r="W54" s="11">
        <v>0.5</v>
      </c>
      <c r="X54" s="11">
        <v>4.46</v>
      </c>
      <c r="Y54" s="27">
        <v>4.66</v>
      </c>
    </row>
    <row r="55" spans="1:25" ht="18" customHeight="1">
      <c r="A55" s="31" t="s">
        <v>124</v>
      </c>
      <c r="B55" s="57" t="s">
        <v>4</v>
      </c>
      <c r="C55" s="57" t="s">
        <v>27</v>
      </c>
      <c r="D55" s="6" t="s">
        <v>180</v>
      </c>
      <c r="E55" s="58">
        <v>4</v>
      </c>
      <c r="F55" s="59">
        <v>4</v>
      </c>
      <c r="G55" s="11">
        <v>42</v>
      </c>
      <c r="H55" s="2">
        <f t="shared" si="0"/>
        <v>10.5</v>
      </c>
      <c r="I55" s="12" t="s">
        <v>177</v>
      </c>
      <c r="J55" s="11">
        <v>4</v>
      </c>
      <c r="K55" s="24">
        <v>2</v>
      </c>
      <c r="L55" s="26">
        <v>17</v>
      </c>
      <c r="M55" s="11">
        <v>1</v>
      </c>
      <c r="N55" s="11">
        <v>53.03</v>
      </c>
      <c r="O55" s="11">
        <v>16.059999999999999</v>
      </c>
      <c r="P55" s="11">
        <v>74.5</v>
      </c>
      <c r="Q55" s="27">
        <v>30</v>
      </c>
      <c r="R55" s="26">
        <v>4.5</v>
      </c>
      <c r="S55" s="11">
        <v>0.19</v>
      </c>
      <c r="T55" s="11">
        <v>4.66</v>
      </c>
      <c r="U55" s="27">
        <v>4.74</v>
      </c>
      <c r="V55" s="25">
        <v>4.88</v>
      </c>
      <c r="W55" s="11">
        <v>0.45</v>
      </c>
      <c r="X55" s="11">
        <v>5.12</v>
      </c>
      <c r="Y55" s="27">
        <v>5.53</v>
      </c>
    </row>
    <row r="56" spans="1:25" ht="18" customHeight="1">
      <c r="A56" s="31" t="s">
        <v>124</v>
      </c>
      <c r="B56" s="57" t="s">
        <v>4</v>
      </c>
      <c r="C56" s="57" t="s">
        <v>28</v>
      </c>
      <c r="D56" s="6" t="s">
        <v>180</v>
      </c>
      <c r="E56" s="58">
        <v>7</v>
      </c>
      <c r="F56" s="59">
        <v>7</v>
      </c>
      <c r="G56" s="11">
        <v>58</v>
      </c>
      <c r="H56" s="2">
        <f t="shared" si="0"/>
        <v>8.2859999999999996</v>
      </c>
      <c r="I56" s="12" t="s">
        <v>177</v>
      </c>
      <c r="J56" s="11">
        <v>7</v>
      </c>
      <c r="K56" s="24">
        <v>1</v>
      </c>
      <c r="L56" s="26">
        <v>21</v>
      </c>
      <c r="M56" s="11">
        <v>1</v>
      </c>
      <c r="N56" s="11">
        <v>58.45</v>
      </c>
      <c r="O56" s="11">
        <v>8.0500000000000007</v>
      </c>
      <c r="P56" s="11">
        <v>72</v>
      </c>
      <c r="Q56" s="27">
        <v>49.5</v>
      </c>
      <c r="R56" s="26">
        <v>4.96</v>
      </c>
      <c r="S56" s="11">
        <v>0.92</v>
      </c>
      <c r="T56" s="11">
        <v>4.9800000000000004</v>
      </c>
      <c r="U56" s="27">
        <v>7.1</v>
      </c>
      <c r="V56" s="25">
        <v>5.0999999999999996</v>
      </c>
      <c r="W56" s="11">
        <v>0.84</v>
      </c>
      <c r="X56" s="11">
        <v>5.0199999999999996</v>
      </c>
      <c r="Y56" s="27">
        <v>7.1</v>
      </c>
    </row>
    <row r="57" spans="1:25" ht="18" customHeight="1">
      <c r="A57" s="31" t="s">
        <v>124</v>
      </c>
      <c r="B57" s="57" t="s">
        <v>4</v>
      </c>
      <c r="C57" s="57" t="s">
        <v>29</v>
      </c>
      <c r="D57" s="6" t="s">
        <v>180</v>
      </c>
      <c r="E57" s="58">
        <v>3</v>
      </c>
      <c r="F57" s="59">
        <v>3</v>
      </c>
      <c r="G57" s="11">
        <v>31</v>
      </c>
      <c r="H57" s="2">
        <f t="shared" si="0"/>
        <v>10.333</v>
      </c>
      <c r="I57" s="12" t="s">
        <v>177</v>
      </c>
      <c r="J57" s="11">
        <v>3</v>
      </c>
      <c r="K57" s="24">
        <v>2</v>
      </c>
      <c r="L57" s="26">
        <v>12</v>
      </c>
      <c r="M57" s="11">
        <v>0</v>
      </c>
      <c r="N57" s="11">
        <v>54.38</v>
      </c>
      <c r="O57" s="11">
        <v>13.64</v>
      </c>
      <c r="P57" s="11">
        <v>76</v>
      </c>
      <c r="Q57" s="27">
        <v>37.5</v>
      </c>
      <c r="R57" s="26">
        <v>5.05</v>
      </c>
      <c r="S57" s="11">
        <v>0.8</v>
      </c>
      <c r="T57" s="11">
        <v>5.56</v>
      </c>
      <c r="U57" s="27">
        <v>6.01</v>
      </c>
      <c r="V57" s="25">
        <v>4.87</v>
      </c>
      <c r="W57" s="11">
        <v>0.83</v>
      </c>
      <c r="X57" s="11">
        <v>5.28</v>
      </c>
      <c r="Y57" s="27">
        <v>6.01</v>
      </c>
    </row>
    <row r="58" spans="1:25" ht="18" customHeight="1">
      <c r="A58" s="31" t="s">
        <v>124</v>
      </c>
      <c r="B58" s="57" t="s">
        <v>4</v>
      </c>
      <c r="C58" s="57" t="s">
        <v>30</v>
      </c>
      <c r="D58" s="6" t="s">
        <v>180</v>
      </c>
      <c r="E58" s="58">
        <v>8</v>
      </c>
      <c r="F58" s="59">
        <v>8</v>
      </c>
      <c r="G58" s="11">
        <v>68</v>
      </c>
      <c r="H58" s="2">
        <f t="shared" si="0"/>
        <v>8.5</v>
      </c>
      <c r="I58" s="12" t="s">
        <v>177</v>
      </c>
      <c r="J58" s="11">
        <v>8</v>
      </c>
      <c r="K58" s="24">
        <v>5</v>
      </c>
      <c r="L58" s="26">
        <v>24</v>
      </c>
      <c r="M58" s="11">
        <v>3</v>
      </c>
      <c r="N58" s="11">
        <v>62.29</v>
      </c>
      <c r="O58" s="11">
        <v>23.67</v>
      </c>
      <c r="P58" s="11">
        <v>80</v>
      </c>
      <c r="Q58" s="27">
        <v>22</v>
      </c>
      <c r="R58" s="26">
        <v>4.34</v>
      </c>
      <c r="S58" s="11">
        <v>0.53</v>
      </c>
      <c r="T58" s="11">
        <v>4.74</v>
      </c>
      <c r="U58" s="27">
        <v>4.99</v>
      </c>
      <c r="V58" s="25">
        <v>4.72</v>
      </c>
      <c r="W58" s="11">
        <v>0.56000000000000005</v>
      </c>
      <c r="X58" s="11">
        <v>5.04</v>
      </c>
      <c r="Y58" s="27">
        <v>5.42</v>
      </c>
    </row>
    <row r="59" spans="1:25" ht="18" customHeight="1">
      <c r="A59" s="31" t="s">
        <v>124</v>
      </c>
      <c r="B59" s="57" t="s">
        <v>5</v>
      </c>
      <c r="C59" s="57" t="s">
        <v>31</v>
      </c>
      <c r="D59" s="6" t="s">
        <v>180</v>
      </c>
      <c r="E59" s="58">
        <v>4</v>
      </c>
      <c r="F59" s="59">
        <v>3</v>
      </c>
      <c r="G59" s="11">
        <v>49</v>
      </c>
      <c r="H59" s="2">
        <f t="shared" si="0"/>
        <v>16.332999999999998</v>
      </c>
      <c r="I59" s="12" t="s">
        <v>177</v>
      </c>
      <c r="J59" s="11">
        <v>3</v>
      </c>
      <c r="K59" s="24">
        <v>1</v>
      </c>
      <c r="L59" s="26">
        <v>12</v>
      </c>
      <c r="M59" s="11">
        <v>2</v>
      </c>
      <c r="N59" s="11">
        <v>52.65</v>
      </c>
      <c r="O59" s="11">
        <v>17.670000000000002</v>
      </c>
      <c r="P59" s="11">
        <v>76</v>
      </c>
      <c r="Q59" s="27">
        <v>24</v>
      </c>
      <c r="R59" s="26">
        <v>6.06</v>
      </c>
      <c r="S59" s="11">
        <v>0.13</v>
      </c>
      <c r="T59" s="11">
        <v>6.14</v>
      </c>
      <c r="U59" s="27">
        <v>6.22</v>
      </c>
      <c r="V59" s="25">
        <v>5.54</v>
      </c>
      <c r="W59" s="11">
        <v>0.63</v>
      </c>
      <c r="X59" s="11">
        <v>5.98</v>
      </c>
      <c r="Y59" s="27">
        <v>6.06</v>
      </c>
    </row>
    <row r="60" spans="1:25" ht="18" customHeight="1">
      <c r="A60" s="31" t="s">
        <v>124</v>
      </c>
      <c r="B60" s="57" t="s">
        <v>5</v>
      </c>
      <c r="C60" s="57" t="s">
        <v>32</v>
      </c>
      <c r="D60" s="6" t="s">
        <v>180</v>
      </c>
      <c r="E60" s="58">
        <v>4</v>
      </c>
      <c r="F60" s="59">
        <v>4</v>
      </c>
      <c r="G60" s="11">
        <v>34</v>
      </c>
      <c r="H60" s="2">
        <f t="shared" si="0"/>
        <v>8.5</v>
      </c>
      <c r="I60" s="12" t="s">
        <v>177</v>
      </c>
      <c r="J60" s="11">
        <v>4</v>
      </c>
      <c r="K60" s="24">
        <v>2</v>
      </c>
      <c r="L60" s="26">
        <v>16</v>
      </c>
      <c r="M60" s="11">
        <v>1</v>
      </c>
      <c r="N60" s="11">
        <v>48.47</v>
      </c>
      <c r="O60" s="11">
        <v>18</v>
      </c>
      <c r="P60" s="11">
        <v>80</v>
      </c>
      <c r="Q60" s="27">
        <v>26.5</v>
      </c>
      <c r="R60" s="26">
        <v>5.15</v>
      </c>
      <c r="S60" s="11">
        <v>0.5</v>
      </c>
      <c r="T60" s="11">
        <v>5.32</v>
      </c>
      <c r="U60" s="27">
        <v>5.94</v>
      </c>
      <c r="V60" s="25">
        <v>5.4</v>
      </c>
      <c r="W60" s="11">
        <v>0.59</v>
      </c>
      <c r="X60" s="11">
        <v>5.95</v>
      </c>
      <c r="Y60" s="27">
        <v>5.98</v>
      </c>
    </row>
    <row r="61" spans="1:25" ht="18" customHeight="1">
      <c r="A61" s="31" t="s">
        <v>124</v>
      </c>
      <c r="B61" s="57" t="s">
        <v>5</v>
      </c>
      <c r="C61" s="57" t="s">
        <v>33</v>
      </c>
      <c r="D61" s="6" t="s">
        <v>180</v>
      </c>
      <c r="E61" s="58">
        <v>5</v>
      </c>
      <c r="F61" s="59">
        <v>4</v>
      </c>
      <c r="G61" s="11">
        <v>40</v>
      </c>
      <c r="H61" s="2">
        <f t="shared" si="0"/>
        <v>10</v>
      </c>
      <c r="I61" s="12" t="s">
        <v>177</v>
      </c>
      <c r="J61" s="11">
        <v>4</v>
      </c>
      <c r="K61" s="24">
        <v>6</v>
      </c>
      <c r="L61" s="26">
        <v>16</v>
      </c>
      <c r="M61" s="11">
        <v>0</v>
      </c>
      <c r="N61" s="11">
        <v>52</v>
      </c>
      <c r="O61" s="11">
        <v>17.59</v>
      </c>
      <c r="P61" s="11">
        <v>80</v>
      </c>
      <c r="Q61" s="27">
        <v>37</v>
      </c>
      <c r="R61" s="26">
        <v>4.42</v>
      </c>
      <c r="S61" s="11">
        <v>0.78</v>
      </c>
      <c r="T61" s="11">
        <v>4.72</v>
      </c>
      <c r="U61" s="27">
        <v>5.65</v>
      </c>
      <c r="V61" s="25">
        <v>4.71</v>
      </c>
      <c r="W61" s="11">
        <v>0.77</v>
      </c>
      <c r="X61" s="11">
        <v>5.12</v>
      </c>
      <c r="Y61" s="27">
        <v>5.65</v>
      </c>
    </row>
    <row r="62" spans="1:25" ht="18" customHeight="1">
      <c r="A62" s="31" t="s">
        <v>124</v>
      </c>
      <c r="B62" s="57" t="s">
        <v>6</v>
      </c>
      <c r="C62" s="57" t="s">
        <v>34</v>
      </c>
      <c r="D62" s="6" t="s">
        <v>180</v>
      </c>
      <c r="E62" s="58">
        <v>3</v>
      </c>
      <c r="F62" s="59">
        <v>2</v>
      </c>
      <c r="G62" s="11">
        <v>31</v>
      </c>
      <c r="H62" s="2">
        <f t="shared" si="0"/>
        <v>15.5</v>
      </c>
      <c r="I62" s="12" t="s">
        <v>177</v>
      </c>
      <c r="J62" s="11">
        <v>2</v>
      </c>
      <c r="K62" s="24">
        <v>5</v>
      </c>
      <c r="L62" s="26">
        <v>8</v>
      </c>
      <c r="M62" s="11">
        <v>0</v>
      </c>
      <c r="N62" s="11">
        <v>61.75</v>
      </c>
      <c r="O62" s="11">
        <v>7.83</v>
      </c>
      <c r="P62" s="11">
        <v>80</v>
      </c>
      <c r="Q62" s="27">
        <v>55.5</v>
      </c>
      <c r="R62" s="26">
        <v>3.82</v>
      </c>
      <c r="S62" s="11">
        <v>0.01</v>
      </c>
      <c r="T62" s="11">
        <v>3.83</v>
      </c>
      <c r="U62" s="27">
        <v>3.83</v>
      </c>
      <c r="V62" s="25">
        <v>3.76</v>
      </c>
      <c r="W62" s="11">
        <v>0.04</v>
      </c>
      <c r="X62" s="11">
        <v>3.78</v>
      </c>
      <c r="Y62" s="27">
        <v>3.8</v>
      </c>
    </row>
    <row r="63" spans="1:25" ht="18" customHeight="1">
      <c r="A63" s="31" t="s">
        <v>124</v>
      </c>
      <c r="B63" s="57" t="s">
        <v>6</v>
      </c>
      <c r="C63" s="57" t="s">
        <v>35</v>
      </c>
      <c r="D63" s="6" t="s">
        <v>180</v>
      </c>
      <c r="E63" s="58">
        <v>8</v>
      </c>
      <c r="F63" s="59">
        <v>8</v>
      </c>
      <c r="G63" s="11">
        <v>95</v>
      </c>
      <c r="H63" s="2">
        <f t="shared" si="0"/>
        <v>11.875</v>
      </c>
      <c r="I63" s="12" t="s">
        <v>177</v>
      </c>
      <c r="J63" s="11">
        <v>7</v>
      </c>
      <c r="K63" s="24">
        <v>4</v>
      </c>
      <c r="L63" s="26">
        <v>24</v>
      </c>
      <c r="M63" s="11">
        <v>1</v>
      </c>
      <c r="N63" s="11">
        <v>53.26</v>
      </c>
      <c r="O63" s="11">
        <v>11.43</v>
      </c>
      <c r="P63" s="11">
        <v>73.5</v>
      </c>
      <c r="Q63" s="27">
        <v>35</v>
      </c>
      <c r="R63" s="26">
        <v>4.49</v>
      </c>
      <c r="S63" s="11">
        <v>0.48</v>
      </c>
      <c r="T63" s="11">
        <v>4.9000000000000004</v>
      </c>
      <c r="U63" s="27">
        <v>5.18</v>
      </c>
      <c r="V63" s="25">
        <v>4.79</v>
      </c>
      <c r="W63" s="11">
        <v>0.37</v>
      </c>
      <c r="X63" s="11">
        <v>5.07</v>
      </c>
      <c r="Y63" s="27">
        <v>5.3</v>
      </c>
    </row>
    <row r="64" spans="1:25" ht="18" customHeight="1">
      <c r="A64" s="31" t="s">
        <v>124</v>
      </c>
      <c r="B64" s="57" t="s">
        <v>6</v>
      </c>
      <c r="C64" s="57" t="s">
        <v>158</v>
      </c>
      <c r="D64" s="6" t="s">
        <v>180</v>
      </c>
      <c r="E64" s="58">
        <v>8</v>
      </c>
      <c r="F64" s="59">
        <v>8</v>
      </c>
      <c r="G64" s="11">
        <v>68</v>
      </c>
      <c r="H64" s="2">
        <f t="shared" si="0"/>
        <v>8.5</v>
      </c>
      <c r="I64" s="12" t="s">
        <v>177</v>
      </c>
      <c r="J64" s="11">
        <v>8</v>
      </c>
      <c r="K64" s="24">
        <v>3</v>
      </c>
      <c r="L64" s="26">
        <v>24</v>
      </c>
      <c r="M64" s="11">
        <v>5</v>
      </c>
      <c r="N64" s="11">
        <v>70.55</v>
      </c>
      <c r="O64" s="11">
        <v>7.84</v>
      </c>
      <c r="P64" s="11">
        <v>80</v>
      </c>
      <c r="Q64" s="27">
        <v>59</v>
      </c>
      <c r="R64" s="26">
        <v>4.26</v>
      </c>
      <c r="S64" s="11">
        <v>0.38</v>
      </c>
      <c r="T64" s="11">
        <v>4.45</v>
      </c>
      <c r="U64" s="27">
        <v>4.6399999999999997</v>
      </c>
      <c r="V64" s="25">
        <v>4.3099999999999996</v>
      </c>
      <c r="W64" s="11">
        <v>0.43</v>
      </c>
      <c r="X64" s="11">
        <v>4.51</v>
      </c>
      <c r="Y64" s="27">
        <v>4.8600000000000003</v>
      </c>
    </row>
    <row r="65" spans="1:25" ht="18" customHeight="1">
      <c r="A65" s="31" t="s">
        <v>124</v>
      </c>
      <c r="B65" s="57" t="s">
        <v>6</v>
      </c>
      <c r="C65" s="57" t="s">
        <v>36</v>
      </c>
      <c r="D65" s="6" t="s">
        <v>180</v>
      </c>
      <c r="E65" s="58">
        <v>4</v>
      </c>
      <c r="F65" s="59">
        <v>4</v>
      </c>
      <c r="G65" s="11">
        <v>22</v>
      </c>
      <c r="H65" s="2">
        <f t="shared" si="0"/>
        <v>5.5</v>
      </c>
      <c r="I65" s="12" t="s">
        <v>177</v>
      </c>
      <c r="J65" s="11">
        <v>4</v>
      </c>
      <c r="K65" s="24">
        <v>2</v>
      </c>
      <c r="L65" s="26">
        <v>16</v>
      </c>
      <c r="M65" s="11">
        <v>0</v>
      </c>
      <c r="N65" s="11">
        <v>62.06</v>
      </c>
      <c r="O65" s="11">
        <v>7.4</v>
      </c>
      <c r="P65" s="11">
        <v>76</v>
      </c>
      <c r="Q65" s="27">
        <v>51.5</v>
      </c>
      <c r="R65" s="26">
        <v>4.32</v>
      </c>
      <c r="S65" s="11">
        <v>0.45</v>
      </c>
      <c r="T65" s="11">
        <v>4.5999999999999996</v>
      </c>
      <c r="U65" s="27">
        <v>5</v>
      </c>
      <c r="V65" s="25">
        <v>4.46</v>
      </c>
      <c r="W65" s="11">
        <v>0.38</v>
      </c>
      <c r="X65" s="11">
        <v>4.5999999999999996</v>
      </c>
      <c r="Y65" s="27">
        <v>5</v>
      </c>
    </row>
    <row r="66" spans="1:25" ht="18" customHeight="1">
      <c r="A66" s="31" t="s">
        <v>124</v>
      </c>
      <c r="B66" s="57" t="s">
        <v>6</v>
      </c>
      <c r="C66" s="57" t="s">
        <v>37</v>
      </c>
      <c r="D66" s="6" t="s">
        <v>180</v>
      </c>
      <c r="E66" s="58">
        <v>5</v>
      </c>
      <c r="F66" s="59">
        <v>6</v>
      </c>
      <c r="G66" s="11">
        <v>37</v>
      </c>
      <c r="H66" s="2">
        <f t="shared" si="0"/>
        <v>6.1669999999999998</v>
      </c>
      <c r="I66" s="12" t="s">
        <v>177</v>
      </c>
      <c r="J66" s="11">
        <v>6</v>
      </c>
      <c r="K66" s="24">
        <v>7</v>
      </c>
      <c r="L66" s="26">
        <v>18</v>
      </c>
      <c r="M66" s="11">
        <v>3</v>
      </c>
      <c r="N66" s="11">
        <v>64.77</v>
      </c>
      <c r="O66" s="11">
        <v>6.11</v>
      </c>
      <c r="P66" s="11">
        <v>76</v>
      </c>
      <c r="Q66" s="27">
        <v>55</v>
      </c>
      <c r="R66" s="26">
        <v>4.0999999999999996</v>
      </c>
      <c r="S66" s="11">
        <v>0.23</v>
      </c>
      <c r="T66" s="11">
        <v>4.25</v>
      </c>
      <c r="U66" s="27">
        <v>4.45</v>
      </c>
      <c r="V66" s="25">
        <v>4.46</v>
      </c>
      <c r="W66" s="11">
        <v>0.48</v>
      </c>
      <c r="X66" s="11">
        <v>4.91</v>
      </c>
      <c r="Y66" s="27">
        <v>5.12</v>
      </c>
    </row>
    <row r="67" spans="1:25" ht="18" customHeight="1">
      <c r="A67" s="31" t="s">
        <v>124</v>
      </c>
      <c r="B67" s="57" t="s">
        <v>6</v>
      </c>
      <c r="C67" s="57" t="s">
        <v>38</v>
      </c>
      <c r="D67" s="6" t="s">
        <v>180</v>
      </c>
      <c r="E67" s="58">
        <v>5</v>
      </c>
      <c r="F67" s="59">
        <v>5</v>
      </c>
      <c r="G67" s="11">
        <v>33</v>
      </c>
      <c r="H67" s="2">
        <f t="shared" si="0"/>
        <v>6.6</v>
      </c>
      <c r="I67" s="12" t="s">
        <v>177</v>
      </c>
      <c r="J67" s="11">
        <v>5</v>
      </c>
      <c r="K67" s="24">
        <v>5</v>
      </c>
      <c r="L67" s="26">
        <v>21</v>
      </c>
      <c r="M67" s="11">
        <v>4</v>
      </c>
      <c r="N67" s="11">
        <v>55.47</v>
      </c>
      <c r="O67" s="11">
        <v>25.25</v>
      </c>
      <c r="P67" s="11">
        <v>80</v>
      </c>
      <c r="Q67" s="27">
        <v>22</v>
      </c>
      <c r="R67" s="26">
        <v>3.6</v>
      </c>
      <c r="S67" s="11">
        <v>0.16</v>
      </c>
      <c r="T67" s="11">
        <v>3.73</v>
      </c>
      <c r="U67" s="27">
        <v>3.78</v>
      </c>
      <c r="V67" s="25">
        <v>4.12</v>
      </c>
      <c r="W67" s="11">
        <v>0.7</v>
      </c>
      <c r="X67" s="11">
        <v>4.21</v>
      </c>
      <c r="Y67" s="27">
        <v>5.43</v>
      </c>
    </row>
    <row r="68" spans="1:25" ht="18" customHeight="1">
      <c r="A68" s="31" t="s">
        <v>124</v>
      </c>
      <c r="B68" s="57" t="s">
        <v>6</v>
      </c>
      <c r="C68" s="57" t="s">
        <v>41</v>
      </c>
      <c r="D68" s="6" t="s">
        <v>180</v>
      </c>
      <c r="E68" s="58">
        <v>4</v>
      </c>
      <c r="F68" s="59">
        <v>4</v>
      </c>
      <c r="G68" s="11">
        <v>128</v>
      </c>
      <c r="H68" s="2">
        <f t="shared" ref="H68:H131" si="1">ROUND(G68/F68,3)</f>
        <v>32</v>
      </c>
      <c r="I68" s="12" t="s">
        <v>177</v>
      </c>
      <c r="J68" s="11">
        <v>4</v>
      </c>
      <c r="K68" s="24">
        <v>0</v>
      </c>
      <c r="L68" s="26">
        <v>16</v>
      </c>
      <c r="M68" s="11">
        <v>1</v>
      </c>
      <c r="N68" s="11">
        <v>56.67</v>
      </c>
      <c r="O68" s="11">
        <v>8.49</v>
      </c>
      <c r="P68" s="11">
        <v>65.5</v>
      </c>
      <c r="Q68" s="27">
        <v>37.5</v>
      </c>
      <c r="R68" s="26">
        <v>4.62</v>
      </c>
      <c r="S68" s="11">
        <v>0.84</v>
      </c>
      <c r="T68" s="11">
        <v>4.84</v>
      </c>
      <c r="U68" s="27">
        <v>6.03</v>
      </c>
      <c r="V68" s="25">
        <v>4.62</v>
      </c>
      <c r="W68" s="11">
        <v>0.84</v>
      </c>
      <c r="X68" s="11">
        <v>4.84</v>
      </c>
      <c r="Y68" s="27">
        <v>6.03</v>
      </c>
    </row>
    <row r="69" spans="1:25" ht="18" customHeight="1">
      <c r="A69" s="31" t="s">
        <v>124</v>
      </c>
      <c r="B69" s="57" t="s">
        <v>7</v>
      </c>
      <c r="C69" s="57" t="s">
        <v>42</v>
      </c>
      <c r="D69" s="6" t="s">
        <v>180</v>
      </c>
      <c r="E69" s="58">
        <v>3</v>
      </c>
      <c r="F69" s="59">
        <v>3</v>
      </c>
      <c r="G69" s="11">
        <v>28</v>
      </c>
      <c r="H69" s="2">
        <f t="shared" si="1"/>
        <v>9.3330000000000002</v>
      </c>
      <c r="I69" s="12" t="s">
        <v>177</v>
      </c>
      <c r="J69" s="11">
        <v>3</v>
      </c>
      <c r="K69" s="24">
        <v>4</v>
      </c>
      <c r="L69" s="26">
        <v>12</v>
      </c>
      <c r="M69" s="11">
        <v>0</v>
      </c>
      <c r="N69" s="11">
        <v>64.33</v>
      </c>
      <c r="O69" s="11">
        <v>5.82</v>
      </c>
      <c r="P69" s="11">
        <v>76</v>
      </c>
      <c r="Q69" s="27">
        <v>54.5</v>
      </c>
      <c r="R69" s="26">
        <v>2.74</v>
      </c>
      <c r="S69" s="11">
        <v>0.12</v>
      </c>
      <c r="T69" s="11">
        <v>2.82</v>
      </c>
      <c r="U69" s="27">
        <v>2.83</v>
      </c>
      <c r="V69" s="25">
        <v>3.13</v>
      </c>
      <c r="W69" s="11">
        <v>0.41</v>
      </c>
      <c r="X69" s="11">
        <v>3.41</v>
      </c>
      <c r="Y69" s="27">
        <v>3.55</v>
      </c>
    </row>
    <row r="70" spans="1:25" ht="18" customHeight="1">
      <c r="A70" s="31" t="s">
        <v>124</v>
      </c>
      <c r="B70" s="57" t="s">
        <v>7</v>
      </c>
      <c r="C70" s="57" t="s">
        <v>43</v>
      </c>
      <c r="D70" s="6" t="s">
        <v>180</v>
      </c>
      <c r="E70" s="58">
        <v>9</v>
      </c>
      <c r="F70" s="59">
        <v>9</v>
      </c>
      <c r="G70" s="11">
        <v>71</v>
      </c>
      <c r="H70" s="2">
        <f t="shared" si="1"/>
        <v>7.8890000000000002</v>
      </c>
      <c r="I70" s="12" t="s">
        <v>177</v>
      </c>
      <c r="J70" s="11">
        <v>8</v>
      </c>
      <c r="K70" s="24">
        <v>16</v>
      </c>
      <c r="L70" s="26">
        <v>27</v>
      </c>
      <c r="M70" s="11">
        <v>2</v>
      </c>
      <c r="N70" s="11">
        <v>63.6</v>
      </c>
      <c r="O70" s="11">
        <v>7.7</v>
      </c>
      <c r="P70" s="11">
        <v>80</v>
      </c>
      <c r="Q70" s="27">
        <v>48.5</v>
      </c>
      <c r="R70" s="26">
        <v>2.63</v>
      </c>
      <c r="S70" s="11">
        <v>0.28000000000000003</v>
      </c>
      <c r="T70" s="11">
        <v>2.8</v>
      </c>
      <c r="U70" s="27">
        <v>3.04</v>
      </c>
      <c r="V70" s="25">
        <v>3.16</v>
      </c>
      <c r="W70" s="11">
        <v>0.22</v>
      </c>
      <c r="X70" s="11">
        <v>3.35</v>
      </c>
      <c r="Y70" s="27">
        <v>3.46</v>
      </c>
    </row>
    <row r="71" spans="1:25" ht="18" customHeight="1">
      <c r="A71" s="31" t="s">
        <v>124</v>
      </c>
      <c r="B71" s="57" t="s">
        <v>7</v>
      </c>
      <c r="C71" s="57" t="s">
        <v>44</v>
      </c>
      <c r="D71" s="6" t="s">
        <v>180</v>
      </c>
      <c r="E71" s="58">
        <v>4</v>
      </c>
      <c r="F71" s="59">
        <v>3</v>
      </c>
      <c r="G71" s="11">
        <v>36</v>
      </c>
      <c r="H71" s="2">
        <f t="shared" si="1"/>
        <v>12</v>
      </c>
      <c r="I71" s="12" t="s">
        <v>177</v>
      </c>
      <c r="J71" s="11">
        <v>3</v>
      </c>
      <c r="K71" s="24">
        <v>0</v>
      </c>
      <c r="L71" s="26">
        <v>12</v>
      </c>
      <c r="M71" s="11">
        <v>1</v>
      </c>
      <c r="N71" s="11">
        <v>66.64</v>
      </c>
      <c r="O71" s="11">
        <v>4.22</v>
      </c>
      <c r="P71" s="11">
        <v>72</v>
      </c>
      <c r="Q71" s="27">
        <v>58</v>
      </c>
      <c r="R71" s="26">
        <v>2.4</v>
      </c>
      <c r="S71" s="11">
        <v>0.03</v>
      </c>
      <c r="T71" s="11">
        <v>2.41</v>
      </c>
      <c r="U71" s="27">
        <v>2.44</v>
      </c>
      <c r="V71" s="25">
        <v>2.4</v>
      </c>
      <c r="W71" s="11">
        <v>0.03</v>
      </c>
      <c r="X71" s="11">
        <v>2.41</v>
      </c>
      <c r="Y71" s="27">
        <v>2.44</v>
      </c>
    </row>
    <row r="72" spans="1:25" ht="18" customHeight="1">
      <c r="A72" s="31" t="s">
        <v>124</v>
      </c>
      <c r="B72" s="57" t="s">
        <v>7</v>
      </c>
      <c r="C72" s="57" t="s">
        <v>45</v>
      </c>
      <c r="D72" s="6" t="s">
        <v>180</v>
      </c>
      <c r="E72" s="58">
        <v>5</v>
      </c>
      <c r="F72" s="59">
        <v>6</v>
      </c>
      <c r="G72" s="11">
        <v>36</v>
      </c>
      <c r="H72" s="2">
        <f t="shared" si="1"/>
        <v>6</v>
      </c>
      <c r="I72" s="12" t="s">
        <v>177</v>
      </c>
      <c r="J72" s="11">
        <v>6</v>
      </c>
      <c r="K72" s="24">
        <v>10</v>
      </c>
      <c r="L72" s="26">
        <v>18</v>
      </c>
      <c r="M72" s="11">
        <v>0</v>
      </c>
      <c r="N72" s="11">
        <v>62.92</v>
      </c>
      <c r="O72" s="11">
        <v>11.09</v>
      </c>
      <c r="P72" s="11">
        <v>77.5</v>
      </c>
      <c r="Q72" s="27">
        <v>45.5</v>
      </c>
      <c r="R72" s="26">
        <v>3.19</v>
      </c>
      <c r="S72" s="11">
        <v>0.72</v>
      </c>
      <c r="T72" s="11">
        <v>3.46</v>
      </c>
      <c r="U72" s="27">
        <v>4.43</v>
      </c>
      <c r="V72" s="25">
        <v>3.58</v>
      </c>
      <c r="W72" s="11">
        <v>0.38</v>
      </c>
      <c r="X72" s="11">
        <v>3.75</v>
      </c>
      <c r="Y72" s="27">
        <v>4.2699999999999996</v>
      </c>
    </row>
    <row r="73" spans="1:25" ht="18" customHeight="1">
      <c r="A73" s="31" t="s">
        <v>124</v>
      </c>
      <c r="B73" s="57" t="s">
        <v>7</v>
      </c>
      <c r="C73" s="57" t="s">
        <v>46</v>
      </c>
      <c r="D73" s="6" t="s">
        <v>180</v>
      </c>
      <c r="E73" s="58">
        <v>4</v>
      </c>
      <c r="F73" s="59">
        <v>4</v>
      </c>
      <c r="G73" s="11">
        <v>37</v>
      </c>
      <c r="H73" s="2">
        <f t="shared" si="1"/>
        <v>9.25</v>
      </c>
      <c r="I73" s="12" t="s">
        <v>177</v>
      </c>
      <c r="J73" s="11">
        <v>4</v>
      </c>
      <c r="K73" s="24">
        <v>7</v>
      </c>
      <c r="L73" s="26">
        <v>16</v>
      </c>
      <c r="M73" s="11">
        <v>2</v>
      </c>
      <c r="N73" s="11">
        <v>64.36</v>
      </c>
      <c r="O73" s="11">
        <v>6.81</v>
      </c>
      <c r="P73" s="11">
        <v>74.5</v>
      </c>
      <c r="Q73" s="27">
        <v>52.5</v>
      </c>
      <c r="R73" s="26">
        <v>2.56</v>
      </c>
      <c r="S73" s="11">
        <v>7.0000000000000007E-2</v>
      </c>
      <c r="T73" s="11">
        <v>2.6</v>
      </c>
      <c r="U73" s="27">
        <v>2.62</v>
      </c>
      <c r="V73" s="25">
        <v>2.93</v>
      </c>
      <c r="W73" s="11">
        <v>0.34</v>
      </c>
      <c r="X73" s="11">
        <v>3.18</v>
      </c>
      <c r="Y73" s="27">
        <v>3.34</v>
      </c>
    </row>
    <row r="74" spans="1:25" ht="18" customHeight="1">
      <c r="A74" s="31" t="s">
        <v>124</v>
      </c>
      <c r="B74" s="57" t="s">
        <v>7</v>
      </c>
      <c r="C74" s="57" t="s">
        <v>47</v>
      </c>
      <c r="D74" s="6" t="s">
        <v>180</v>
      </c>
      <c r="E74" s="58">
        <v>4</v>
      </c>
      <c r="F74" s="59">
        <v>4</v>
      </c>
      <c r="G74" s="11">
        <v>34</v>
      </c>
      <c r="H74" s="2">
        <f t="shared" si="1"/>
        <v>8.5</v>
      </c>
      <c r="I74" s="12" t="s">
        <v>177</v>
      </c>
      <c r="J74" s="11">
        <v>3</v>
      </c>
      <c r="K74" s="24">
        <v>6</v>
      </c>
      <c r="L74" s="26">
        <v>16</v>
      </c>
      <c r="M74" s="11">
        <v>3</v>
      </c>
      <c r="N74" s="11">
        <v>63.62</v>
      </c>
      <c r="O74" s="11">
        <v>9.7799999999999994</v>
      </c>
      <c r="P74" s="11">
        <v>80</v>
      </c>
      <c r="Q74" s="27">
        <v>46</v>
      </c>
      <c r="R74" s="26">
        <v>2.91</v>
      </c>
      <c r="S74" s="11">
        <v>0.11</v>
      </c>
      <c r="T74" s="11">
        <v>3.01</v>
      </c>
      <c r="U74" s="27">
        <v>3.03</v>
      </c>
      <c r="V74" s="25">
        <v>2.97</v>
      </c>
      <c r="W74" s="11">
        <v>0.2</v>
      </c>
      <c r="X74" s="11">
        <v>3.12</v>
      </c>
      <c r="Y74" s="27">
        <v>3.15</v>
      </c>
    </row>
    <row r="75" spans="1:25" ht="18" customHeight="1">
      <c r="A75" s="31" t="s">
        <v>124</v>
      </c>
      <c r="B75" s="57" t="s">
        <v>7</v>
      </c>
      <c r="C75" s="57" t="s">
        <v>49</v>
      </c>
      <c r="D75" s="6" t="s">
        <v>180</v>
      </c>
      <c r="E75" s="58">
        <v>4</v>
      </c>
      <c r="F75" s="59">
        <v>3</v>
      </c>
      <c r="G75" s="11">
        <v>18</v>
      </c>
      <c r="H75" s="2">
        <f t="shared" si="1"/>
        <v>6</v>
      </c>
      <c r="I75" s="12" t="s">
        <v>177</v>
      </c>
      <c r="J75" s="11">
        <v>3</v>
      </c>
      <c r="K75" s="24">
        <v>2</v>
      </c>
      <c r="L75" s="26">
        <v>12</v>
      </c>
      <c r="M75" s="11">
        <v>0</v>
      </c>
      <c r="N75" s="11">
        <v>62.75</v>
      </c>
      <c r="O75" s="11">
        <v>11.9</v>
      </c>
      <c r="P75" s="11">
        <v>80</v>
      </c>
      <c r="Q75" s="27">
        <v>48.5</v>
      </c>
      <c r="R75" s="26">
        <v>4.16</v>
      </c>
      <c r="S75" s="11">
        <v>0.44</v>
      </c>
      <c r="T75" s="11">
        <v>4.42</v>
      </c>
      <c r="U75" s="27">
        <v>4.74</v>
      </c>
      <c r="V75" s="25">
        <v>4.5</v>
      </c>
      <c r="W75" s="11">
        <v>0.62</v>
      </c>
      <c r="X75" s="11">
        <v>4.93</v>
      </c>
      <c r="Y75" s="27">
        <v>5.12</v>
      </c>
    </row>
    <row r="76" spans="1:25" ht="18" customHeight="1">
      <c r="A76" s="31" t="s">
        <v>124</v>
      </c>
      <c r="B76" s="57" t="s">
        <v>7</v>
      </c>
      <c r="C76" s="57" t="s">
        <v>51</v>
      </c>
      <c r="D76" s="6" t="s">
        <v>180</v>
      </c>
      <c r="E76" s="58">
        <v>15</v>
      </c>
      <c r="F76" s="59">
        <v>15</v>
      </c>
      <c r="G76" s="11">
        <v>77</v>
      </c>
      <c r="H76" s="2">
        <f t="shared" si="1"/>
        <v>5.133</v>
      </c>
      <c r="I76" s="12" t="s">
        <v>177</v>
      </c>
      <c r="J76" s="11">
        <v>14</v>
      </c>
      <c r="K76" s="24">
        <v>19</v>
      </c>
      <c r="L76" s="26">
        <v>45</v>
      </c>
      <c r="M76" s="11">
        <v>6</v>
      </c>
      <c r="N76" s="11">
        <v>60.4</v>
      </c>
      <c r="O76" s="11">
        <v>9.34</v>
      </c>
      <c r="P76" s="11">
        <v>80</v>
      </c>
      <c r="Q76" s="27">
        <v>40.5</v>
      </c>
      <c r="R76" s="26">
        <v>2.81</v>
      </c>
      <c r="S76" s="11">
        <v>0.38</v>
      </c>
      <c r="T76" s="11">
        <v>3.07</v>
      </c>
      <c r="U76" s="27">
        <v>3.33</v>
      </c>
      <c r="V76" s="25">
        <v>2.99</v>
      </c>
      <c r="W76" s="11">
        <v>0.43</v>
      </c>
      <c r="X76" s="11">
        <v>3.27</v>
      </c>
      <c r="Y76" s="27">
        <v>3.58</v>
      </c>
    </row>
    <row r="77" spans="1:25" ht="18" customHeight="1">
      <c r="A77" s="31" t="s">
        <v>124</v>
      </c>
      <c r="B77" s="57" t="s">
        <v>7</v>
      </c>
      <c r="C77" s="57" t="s">
        <v>52</v>
      </c>
      <c r="D77" s="6" t="s">
        <v>180</v>
      </c>
      <c r="E77" s="58">
        <v>9</v>
      </c>
      <c r="F77" s="59">
        <v>8</v>
      </c>
      <c r="G77" s="11">
        <v>60</v>
      </c>
      <c r="H77" s="2">
        <f t="shared" si="1"/>
        <v>7.5</v>
      </c>
      <c r="I77" s="12" t="s">
        <v>177</v>
      </c>
      <c r="J77" s="11">
        <v>8</v>
      </c>
      <c r="K77" s="24">
        <v>12</v>
      </c>
      <c r="L77" s="26">
        <v>24</v>
      </c>
      <c r="M77" s="11">
        <v>2</v>
      </c>
      <c r="N77" s="11">
        <v>55.77</v>
      </c>
      <c r="O77" s="11">
        <v>2.02</v>
      </c>
      <c r="P77" s="11">
        <v>60</v>
      </c>
      <c r="Q77" s="27">
        <v>52.5</v>
      </c>
      <c r="R77" s="26">
        <v>2.82</v>
      </c>
      <c r="S77" s="11">
        <v>0.33</v>
      </c>
      <c r="T77" s="11">
        <v>2.99</v>
      </c>
      <c r="U77" s="27">
        <v>3.43</v>
      </c>
      <c r="V77" s="25">
        <v>3.08</v>
      </c>
      <c r="W77" s="11">
        <v>0.25</v>
      </c>
      <c r="X77" s="11">
        <v>3.2</v>
      </c>
      <c r="Y77" s="27">
        <v>3.43</v>
      </c>
    </row>
    <row r="78" spans="1:25" ht="18" customHeight="1">
      <c r="A78" s="31" t="s">
        <v>124</v>
      </c>
      <c r="B78" s="57" t="s">
        <v>8</v>
      </c>
      <c r="C78" s="57" t="s">
        <v>54</v>
      </c>
      <c r="D78" s="6" t="s">
        <v>180</v>
      </c>
      <c r="E78" s="58">
        <v>0</v>
      </c>
      <c r="F78" s="59">
        <v>2</v>
      </c>
      <c r="G78" s="11">
        <v>16</v>
      </c>
      <c r="H78" s="2">
        <f t="shared" si="1"/>
        <v>8</v>
      </c>
      <c r="I78" s="12" t="s">
        <v>177</v>
      </c>
      <c r="J78" s="11">
        <v>2</v>
      </c>
      <c r="K78" s="24">
        <v>0</v>
      </c>
      <c r="L78" s="26">
        <v>8</v>
      </c>
      <c r="M78" s="11">
        <v>1</v>
      </c>
      <c r="N78" s="11">
        <v>62.07</v>
      </c>
      <c r="O78" s="11">
        <v>15.77</v>
      </c>
      <c r="P78" s="11">
        <v>80</v>
      </c>
      <c r="Q78" s="27">
        <v>35.5</v>
      </c>
      <c r="R78" s="26">
        <v>4.05</v>
      </c>
      <c r="S78" s="11">
        <v>0.1</v>
      </c>
      <c r="T78" s="11">
        <v>4.0999999999999996</v>
      </c>
      <c r="U78" s="27">
        <v>4.1500000000000004</v>
      </c>
      <c r="V78" s="25">
        <v>4.05</v>
      </c>
      <c r="W78" s="11">
        <v>0.1</v>
      </c>
      <c r="X78" s="11">
        <v>4.0999999999999996</v>
      </c>
      <c r="Y78" s="27">
        <v>4.1500000000000004</v>
      </c>
    </row>
    <row r="79" spans="1:25" ht="18" customHeight="1">
      <c r="A79" s="31" t="s">
        <v>124</v>
      </c>
      <c r="B79" s="57" t="s">
        <v>8</v>
      </c>
      <c r="C79" s="57" t="s">
        <v>55</v>
      </c>
      <c r="D79" s="6" t="s">
        <v>180</v>
      </c>
      <c r="E79" s="58">
        <v>3</v>
      </c>
      <c r="F79" s="59">
        <v>2</v>
      </c>
      <c r="G79" s="11">
        <v>44</v>
      </c>
      <c r="H79" s="2">
        <f t="shared" si="1"/>
        <v>22</v>
      </c>
      <c r="I79" s="12" t="s">
        <v>177</v>
      </c>
      <c r="J79" s="11">
        <v>2</v>
      </c>
      <c r="K79" s="24">
        <v>0</v>
      </c>
      <c r="L79" s="26">
        <v>8</v>
      </c>
      <c r="M79" s="11">
        <v>0</v>
      </c>
      <c r="N79" s="11">
        <v>56.81</v>
      </c>
      <c r="O79" s="11">
        <v>14.45</v>
      </c>
      <c r="P79" s="11">
        <v>80</v>
      </c>
      <c r="Q79" s="27">
        <v>36.5</v>
      </c>
      <c r="R79" s="26">
        <v>3.73</v>
      </c>
      <c r="S79" s="11">
        <v>0.05</v>
      </c>
      <c r="T79" s="11">
        <v>3.76</v>
      </c>
      <c r="U79" s="27">
        <v>3.78</v>
      </c>
      <c r="V79" s="25">
        <v>3.73</v>
      </c>
      <c r="W79" s="11">
        <v>0.05</v>
      </c>
      <c r="X79" s="11">
        <v>3.76</v>
      </c>
      <c r="Y79" s="27">
        <v>3.78</v>
      </c>
    </row>
    <row r="80" spans="1:25" ht="18" customHeight="1">
      <c r="A80" s="31" t="s">
        <v>124</v>
      </c>
      <c r="B80" s="57" t="s">
        <v>8</v>
      </c>
      <c r="C80" s="57" t="s">
        <v>57</v>
      </c>
      <c r="D80" s="6" t="s">
        <v>180</v>
      </c>
      <c r="E80" s="58">
        <v>3</v>
      </c>
      <c r="F80" s="59">
        <v>4</v>
      </c>
      <c r="G80" s="11">
        <v>43</v>
      </c>
      <c r="H80" s="2">
        <f t="shared" si="1"/>
        <v>10.75</v>
      </c>
      <c r="I80" s="12" t="s">
        <v>177</v>
      </c>
      <c r="J80" s="11">
        <v>4</v>
      </c>
      <c r="K80" s="24">
        <v>1</v>
      </c>
      <c r="L80" s="26">
        <v>16</v>
      </c>
      <c r="M80" s="11">
        <v>1</v>
      </c>
      <c r="N80" s="11">
        <v>54.07</v>
      </c>
      <c r="O80" s="11">
        <v>15.28</v>
      </c>
      <c r="P80" s="11">
        <v>78.5</v>
      </c>
      <c r="Q80" s="27">
        <v>38</v>
      </c>
      <c r="R80" s="26">
        <v>4.05</v>
      </c>
      <c r="S80" s="11">
        <v>0.43</v>
      </c>
      <c r="T80" s="11">
        <v>4.16</v>
      </c>
      <c r="U80" s="27">
        <v>4.7699999999999996</v>
      </c>
      <c r="V80" s="25">
        <v>4.2</v>
      </c>
      <c r="W80" s="11">
        <v>0.44</v>
      </c>
      <c r="X80" s="11">
        <v>4.55</v>
      </c>
      <c r="Y80" s="27">
        <v>4.7699999999999996</v>
      </c>
    </row>
    <row r="81" spans="1:25" ht="18" customHeight="1">
      <c r="A81" s="31" t="s">
        <v>124</v>
      </c>
      <c r="B81" s="57" t="s">
        <v>8</v>
      </c>
      <c r="C81" s="57" t="s">
        <v>58</v>
      </c>
      <c r="D81" s="6" t="s">
        <v>180</v>
      </c>
      <c r="E81" s="58">
        <v>3</v>
      </c>
      <c r="F81" s="59">
        <v>2</v>
      </c>
      <c r="G81" s="11">
        <v>22</v>
      </c>
      <c r="H81" s="2">
        <f t="shared" si="1"/>
        <v>11</v>
      </c>
      <c r="I81" s="12" t="s">
        <v>177</v>
      </c>
      <c r="J81" s="11">
        <v>2</v>
      </c>
      <c r="K81" s="24">
        <v>1</v>
      </c>
      <c r="L81" s="26">
        <v>8</v>
      </c>
      <c r="M81" s="11">
        <v>2</v>
      </c>
      <c r="N81" s="11">
        <v>66.17</v>
      </c>
      <c r="O81" s="11">
        <v>11.44</v>
      </c>
      <c r="P81" s="11">
        <v>80</v>
      </c>
      <c r="Q81" s="27">
        <v>50</v>
      </c>
      <c r="R81" s="26">
        <v>3.95</v>
      </c>
      <c r="S81" s="11">
        <v>0.36</v>
      </c>
      <c r="T81" s="11">
        <v>4.13</v>
      </c>
      <c r="U81" s="27">
        <v>4.3099999999999996</v>
      </c>
      <c r="V81" s="25">
        <v>3.67</v>
      </c>
      <c r="W81" s="11">
        <v>7.0000000000000007E-2</v>
      </c>
      <c r="X81" s="11">
        <v>3.7</v>
      </c>
      <c r="Y81" s="27">
        <v>3.74</v>
      </c>
    </row>
    <row r="82" spans="1:25" ht="18" customHeight="1">
      <c r="A82" s="31" t="s">
        <v>124</v>
      </c>
      <c r="B82" s="57" t="s">
        <v>8</v>
      </c>
      <c r="C82" s="57" t="s">
        <v>59</v>
      </c>
      <c r="D82" s="6" t="s">
        <v>180</v>
      </c>
      <c r="E82" s="58">
        <v>7</v>
      </c>
      <c r="F82" s="59">
        <v>7</v>
      </c>
      <c r="G82" s="11">
        <v>80</v>
      </c>
      <c r="H82" s="2">
        <f t="shared" si="1"/>
        <v>11.429</v>
      </c>
      <c r="I82" s="12" t="s">
        <v>177</v>
      </c>
      <c r="J82" s="11">
        <v>7</v>
      </c>
      <c r="K82" s="24">
        <v>6</v>
      </c>
      <c r="L82" s="26">
        <v>21</v>
      </c>
      <c r="M82" s="11">
        <v>2</v>
      </c>
      <c r="N82" s="11">
        <v>63.45</v>
      </c>
      <c r="O82" s="11">
        <v>4.8600000000000003</v>
      </c>
      <c r="P82" s="11">
        <v>71</v>
      </c>
      <c r="Q82" s="27">
        <v>54</v>
      </c>
      <c r="R82" s="26">
        <v>3.3</v>
      </c>
      <c r="S82" s="11">
        <v>0.15</v>
      </c>
      <c r="T82" s="11">
        <v>3.37</v>
      </c>
      <c r="U82" s="27">
        <v>3.62</v>
      </c>
      <c r="V82" s="25">
        <v>3.38</v>
      </c>
      <c r="W82" s="11">
        <v>0.25</v>
      </c>
      <c r="X82" s="11">
        <v>3.46</v>
      </c>
      <c r="Y82" s="27">
        <v>3.9</v>
      </c>
    </row>
    <row r="83" spans="1:25" ht="18" customHeight="1">
      <c r="A83" s="31" t="s">
        <v>124</v>
      </c>
      <c r="B83" s="57" t="s">
        <v>9</v>
      </c>
      <c r="C83" s="57" t="s">
        <v>60</v>
      </c>
      <c r="D83" s="6" t="s">
        <v>180</v>
      </c>
      <c r="E83" s="58">
        <v>5</v>
      </c>
      <c r="F83" s="59">
        <v>4</v>
      </c>
      <c r="G83" s="11">
        <v>43</v>
      </c>
      <c r="H83" s="2">
        <f t="shared" si="1"/>
        <v>10.75</v>
      </c>
      <c r="I83" s="12" t="s">
        <v>177</v>
      </c>
      <c r="J83" s="11">
        <v>4</v>
      </c>
      <c r="K83" s="24">
        <v>0</v>
      </c>
      <c r="L83" s="26">
        <v>16</v>
      </c>
      <c r="M83" s="11">
        <v>1</v>
      </c>
      <c r="N83" s="11">
        <v>49.27</v>
      </c>
      <c r="O83" s="11">
        <v>20.66</v>
      </c>
      <c r="P83" s="11">
        <v>80</v>
      </c>
      <c r="Q83" s="27">
        <v>27</v>
      </c>
      <c r="R83" s="26">
        <v>5.96</v>
      </c>
      <c r="S83" s="11">
        <v>0.26</v>
      </c>
      <c r="T83" s="11">
        <v>6.12</v>
      </c>
      <c r="U83" s="27">
        <v>6.22</v>
      </c>
      <c r="V83" s="25">
        <v>5.96</v>
      </c>
      <c r="W83" s="11">
        <v>0.26</v>
      </c>
      <c r="X83" s="11">
        <v>6.12</v>
      </c>
      <c r="Y83" s="27">
        <v>6.22</v>
      </c>
    </row>
    <row r="84" spans="1:25" ht="18" customHeight="1">
      <c r="A84" s="31" t="s">
        <v>124</v>
      </c>
      <c r="B84" s="57" t="s">
        <v>9</v>
      </c>
      <c r="C84" s="57" t="s">
        <v>61</v>
      </c>
      <c r="D84" s="6" t="s">
        <v>180</v>
      </c>
      <c r="E84" s="58">
        <v>7</v>
      </c>
      <c r="F84" s="59">
        <v>6</v>
      </c>
      <c r="G84" s="11">
        <v>43</v>
      </c>
      <c r="H84" s="2">
        <f t="shared" si="1"/>
        <v>7.1669999999999998</v>
      </c>
      <c r="I84" s="12" t="s">
        <v>177</v>
      </c>
      <c r="J84" s="11">
        <v>6</v>
      </c>
      <c r="K84" s="24">
        <v>2</v>
      </c>
      <c r="L84" s="26">
        <v>18</v>
      </c>
      <c r="M84" s="11">
        <v>0</v>
      </c>
      <c r="N84" s="11">
        <v>61.33</v>
      </c>
      <c r="O84" s="11">
        <v>6.9</v>
      </c>
      <c r="P84" s="11">
        <v>72</v>
      </c>
      <c r="Q84" s="27">
        <v>50</v>
      </c>
      <c r="R84" s="26">
        <v>4.1900000000000004</v>
      </c>
      <c r="S84" s="11">
        <v>0.57999999999999996</v>
      </c>
      <c r="T84" s="11">
        <v>4.6500000000000004</v>
      </c>
      <c r="U84" s="27">
        <v>4.76</v>
      </c>
      <c r="V84" s="25">
        <v>4.21</v>
      </c>
      <c r="W84" s="11">
        <v>0.52</v>
      </c>
      <c r="X84" s="11">
        <v>4.6500000000000004</v>
      </c>
      <c r="Y84" s="27">
        <v>4.76</v>
      </c>
    </row>
    <row r="85" spans="1:25" ht="18" customHeight="1">
      <c r="A85" s="31" t="s">
        <v>124</v>
      </c>
      <c r="B85" s="3" t="s">
        <v>9</v>
      </c>
      <c r="C85" s="3" t="s">
        <v>62</v>
      </c>
      <c r="D85" s="6" t="s">
        <v>180</v>
      </c>
      <c r="E85" s="58">
        <v>3</v>
      </c>
      <c r="F85" s="3">
        <v>2</v>
      </c>
      <c r="G85" s="11">
        <v>16</v>
      </c>
      <c r="H85" s="2">
        <f t="shared" si="1"/>
        <v>8</v>
      </c>
      <c r="I85" s="12" t="s">
        <v>177</v>
      </c>
      <c r="J85" s="11">
        <v>2</v>
      </c>
      <c r="K85" s="24">
        <v>2</v>
      </c>
      <c r="L85" s="26">
        <v>8</v>
      </c>
      <c r="M85" s="11">
        <v>1</v>
      </c>
      <c r="N85" s="11">
        <v>50.64</v>
      </c>
      <c r="O85" s="11">
        <v>19.690000000000001</v>
      </c>
      <c r="P85" s="11">
        <v>80</v>
      </c>
      <c r="Q85" s="27">
        <v>26</v>
      </c>
      <c r="R85" s="26">
        <v>4.49</v>
      </c>
      <c r="S85" s="11">
        <v>0.27</v>
      </c>
      <c r="T85" s="11">
        <v>4.62</v>
      </c>
      <c r="U85" s="27">
        <v>4.76</v>
      </c>
      <c r="V85" s="25">
        <v>4.84</v>
      </c>
      <c r="W85" s="11">
        <v>0.08</v>
      </c>
      <c r="X85" s="11">
        <v>4.87</v>
      </c>
      <c r="Y85" s="27">
        <v>4.91</v>
      </c>
    </row>
    <row r="86" spans="1:25" ht="18" customHeight="1">
      <c r="A86" s="31" t="s">
        <v>124</v>
      </c>
      <c r="B86" s="3" t="s">
        <v>11</v>
      </c>
      <c r="C86" s="3" t="s">
        <v>64</v>
      </c>
      <c r="D86" s="6" t="s">
        <v>180</v>
      </c>
      <c r="E86" s="58">
        <v>9</v>
      </c>
      <c r="F86" s="3">
        <v>9</v>
      </c>
      <c r="G86" s="11">
        <v>199</v>
      </c>
      <c r="H86" s="2">
        <f t="shared" si="1"/>
        <v>22.111000000000001</v>
      </c>
      <c r="I86" s="12" t="s">
        <v>177</v>
      </c>
      <c r="J86" s="11">
        <v>9</v>
      </c>
      <c r="K86" s="24">
        <v>1</v>
      </c>
      <c r="L86" s="26">
        <v>27</v>
      </c>
      <c r="M86" s="11">
        <v>0</v>
      </c>
      <c r="N86" s="11">
        <v>66.44</v>
      </c>
      <c r="O86" s="11">
        <v>9.27</v>
      </c>
      <c r="P86" s="11">
        <v>77.5</v>
      </c>
      <c r="Q86" s="27">
        <v>48.5</v>
      </c>
      <c r="R86" s="26">
        <v>1.3</v>
      </c>
      <c r="S86" s="11">
        <v>0.13</v>
      </c>
      <c r="T86" s="11">
        <v>1.31</v>
      </c>
      <c r="U86" s="27">
        <v>1.62</v>
      </c>
      <c r="V86" s="25">
        <v>1.31</v>
      </c>
      <c r="W86" s="11">
        <v>0.13</v>
      </c>
      <c r="X86" s="11">
        <v>1.35</v>
      </c>
      <c r="Y86" s="27">
        <v>1.62</v>
      </c>
    </row>
    <row r="87" spans="1:25" ht="18" customHeight="1">
      <c r="A87" s="31" t="s">
        <v>124</v>
      </c>
      <c r="B87" s="3" t="s">
        <v>12</v>
      </c>
      <c r="C87" s="3" t="s">
        <v>65</v>
      </c>
      <c r="D87" s="6" t="s">
        <v>180</v>
      </c>
      <c r="E87" s="58">
        <v>9</v>
      </c>
      <c r="F87" s="3">
        <v>9</v>
      </c>
      <c r="G87" s="11">
        <v>272</v>
      </c>
      <c r="H87" s="2">
        <f t="shared" si="1"/>
        <v>30.222000000000001</v>
      </c>
      <c r="I87" s="12" t="s">
        <v>177</v>
      </c>
      <c r="J87" s="11">
        <v>8</v>
      </c>
      <c r="K87" s="24">
        <v>0</v>
      </c>
      <c r="L87" s="26">
        <v>27</v>
      </c>
      <c r="M87" s="11">
        <v>1</v>
      </c>
      <c r="N87" s="11">
        <v>56.02</v>
      </c>
      <c r="O87" s="11">
        <v>13.08</v>
      </c>
      <c r="P87" s="11">
        <v>74.5</v>
      </c>
      <c r="Q87" s="27">
        <v>38.5</v>
      </c>
      <c r="R87" s="26">
        <v>1.76</v>
      </c>
      <c r="S87" s="11">
        <v>0.73</v>
      </c>
      <c r="T87" s="11">
        <v>2.46</v>
      </c>
      <c r="U87" s="27">
        <v>3.14</v>
      </c>
      <c r="V87" s="25">
        <v>1.83</v>
      </c>
      <c r="W87" s="11">
        <v>0.74</v>
      </c>
      <c r="X87" s="11">
        <v>2.5</v>
      </c>
      <c r="Y87" s="27">
        <v>3.14</v>
      </c>
    </row>
    <row r="88" spans="1:25" ht="18" customHeight="1">
      <c r="A88" s="31" t="s">
        <v>124</v>
      </c>
      <c r="B88" s="3" t="s">
        <v>13</v>
      </c>
      <c r="C88" s="3" t="s">
        <v>66</v>
      </c>
      <c r="D88" s="6" t="s">
        <v>180</v>
      </c>
      <c r="E88" s="58">
        <v>3</v>
      </c>
      <c r="F88" s="3">
        <v>3</v>
      </c>
      <c r="G88" s="11">
        <v>21</v>
      </c>
      <c r="H88" s="2">
        <f t="shared" si="1"/>
        <v>7</v>
      </c>
      <c r="I88" s="12" t="s">
        <v>177</v>
      </c>
      <c r="J88" s="11">
        <v>3</v>
      </c>
      <c r="K88" s="24">
        <v>1</v>
      </c>
      <c r="L88" s="26">
        <v>12</v>
      </c>
      <c r="M88" s="11">
        <v>1</v>
      </c>
      <c r="N88" s="11">
        <v>61.95</v>
      </c>
      <c r="O88" s="11">
        <v>13.31</v>
      </c>
      <c r="P88" s="11">
        <v>80</v>
      </c>
      <c r="Q88" s="27">
        <v>39.5</v>
      </c>
      <c r="R88" s="26">
        <v>3.77</v>
      </c>
      <c r="S88" s="11">
        <v>0.14000000000000001</v>
      </c>
      <c r="T88" s="11">
        <v>3.87</v>
      </c>
      <c r="U88" s="27">
        <v>3.88</v>
      </c>
      <c r="V88" s="25">
        <v>3.88</v>
      </c>
      <c r="W88" s="11">
        <v>0.01</v>
      </c>
      <c r="X88" s="11">
        <v>3.88</v>
      </c>
      <c r="Y88" s="27">
        <v>3.88</v>
      </c>
    </row>
    <row r="89" spans="1:25" ht="18" customHeight="1">
      <c r="A89" s="31" t="s">
        <v>124</v>
      </c>
      <c r="B89" s="3" t="s">
        <v>13</v>
      </c>
      <c r="C89" s="3" t="s">
        <v>67</v>
      </c>
      <c r="D89" s="6" t="s">
        <v>180</v>
      </c>
      <c r="E89" s="58">
        <v>3</v>
      </c>
      <c r="F89" s="3">
        <v>3</v>
      </c>
      <c r="G89" s="11">
        <v>17</v>
      </c>
      <c r="H89" s="2">
        <f t="shared" si="1"/>
        <v>5.6669999999999998</v>
      </c>
      <c r="I89" s="12" t="s">
        <v>177</v>
      </c>
      <c r="J89" s="11">
        <v>3</v>
      </c>
      <c r="K89" s="24">
        <v>1</v>
      </c>
      <c r="L89" s="26">
        <v>12</v>
      </c>
      <c r="M89" s="11">
        <v>2</v>
      </c>
      <c r="N89" s="11">
        <v>66.5</v>
      </c>
      <c r="O89" s="11">
        <v>10.35</v>
      </c>
      <c r="P89" s="11">
        <v>80</v>
      </c>
      <c r="Q89" s="27">
        <v>44</v>
      </c>
      <c r="R89" s="26">
        <v>4.1100000000000003</v>
      </c>
      <c r="S89" s="11">
        <v>0.17</v>
      </c>
      <c r="T89" s="11">
        <v>4.1900000000000004</v>
      </c>
      <c r="U89" s="27">
        <v>4.34</v>
      </c>
      <c r="V89" s="25">
        <v>4.3099999999999996</v>
      </c>
      <c r="W89" s="11">
        <v>0.21</v>
      </c>
      <c r="X89" s="11">
        <v>4.45</v>
      </c>
      <c r="Y89" s="27">
        <v>4.55</v>
      </c>
    </row>
    <row r="90" spans="1:25" ht="18" customHeight="1">
      <c r="A90" s="31" t="s">
        <v>124</v>
      </c>
      <c r="B90" s="3" t="s">
        <v>13</v>
      </c>
      <c r="C90" s="3" t="s">
        <v>68</v>
      </c>
      <c r="D90" s="6" t="s">
        <v>180</v>
      </c>
      <c r="E90" s="58">
        <v>3</v>
      </c>
      <c r="F90" s="3">
        <v>2</v>
      </c>
      <c r="G90" s="11">
        <v>11</v>
      </c>
      <c r="H90" s="2">
        <f t="shared" si="1"/>
        <v>5.5</v>
      </c>
      <c r="I90" s="12" t="s">
        <v>177</v>
      </c>
      <c r="J90" s="11">
        <v>2</v>
      </c>
      <c r="K90" s="24">
        <v>1</v>
      </c>
      <c r="L90" s="26">
        <v>8</v>
      </c>
      <c r="M90" s="11">
        <v>2</v>
      </c>
      <c r="N90" s="11">
        <v>57.33</v>
      </c>
      <c r="O90" s="11">
        <v>17.03</v>
      </c>
      <c r="P90" s="11">
        <v>80</v>
      </c>
      <c r="Q90" s="27">
        <v>37</v>
      </c>
      <c r="R90" s="26">
        <v>5.26</v>
      </c>
      <c r="S90" s="11">
        <v>0.65</v>
      </c>
      <c r="T90" s="11">
        <v>5.59</v>
      </c>
      <c r="U90" s="27">
        <v>5.92</v>
      </c>
      <c r="V90" s="25">
        <v>4.84</v>
      </c>
      <c r="W90" s="11">
        <v>0.23</v>
      </c>
      <c r="X90" s="11">
        <v>4.96</v>
      </c>
      <c r="Y90" s="27">
        <v>5.08</v>
      </c>
    </row>
    <row r="91" spans="1:25" ht="18" customHeight="1">
      <c r="A91" s="31" t="s">
        <v>124</v>
      </c>
      <c r="B91" s="3" t="s">
        <v>13</v>
      </c>
      <c r="C91" s="3" t="s">
        <v>69</v>
      </c>
      <c r="D91" s="6" t="s">
        <v>180</v>
      </c>
      <c r="E91" s="58">
        <v>5</v>
      </c>
      <c r="F91" s="3">
        <v>4</v>
      </c>
      <c r="G91" s="11">
        <v>33</v>
      </c>
      <c r="H91" s="2">
        <f t="shared" si="1"/>
        <v>8.25</v>
      </c>
      <c r="I91" s="12" t="s">
        <v>177</v>
      </c>
      <c r="J91" s="11">
        <v>4</v>
      </c>
      <c r="K91" s="24">
        <v>1</v>
      </c>
      <c r="L91" s="26">
        <v>16</v>
      </c>
      <c r="M91" s="11">
        <v>5</v>
      </c>
      <c r="N91" s="11">
        <v>59.91</v>
      </c>
      <c r="O91" s="11">
        <v>13.11</v>
      </c>
      <c r="P91" s="11">
        <v>80</v>
      </c>
      <c r="Q91" s="27">
        <v>39</v>
      </c>
      <c r="R91" s="26">
        <v>3.7</v>
      </c>
      <c r="S91" s="11">
        <v>0.41</v>
      </c>
      <c r="T91" s="11">
        <v>4.05</v>
      </c>
      <c r="U91" s="27">
        <v>4.1900000000000004</v>
      </c>
      <c r="V91" s="25">
        <v>4.03</v>
      </c>
      <c r="W91" s="11">
        <v>0.42</v>
      </c>
      <c r="X91" s="11">
        <v>4.28</v>
      </c>
      <c r="Y91" s="27">
        <v>4.55</v>
      </c>
    </row>
    <row r="92" spans="1:25" ht="18" customHeight="1">
      <c r="A92" s="31" t="s">
        <v>124</v>
      </c>
      <c r="B92" s="3" t="s">
        <v>14</v>
      </c>
      <c r="C92" s="3" t="s">
        <v>70</v>
      </c>
      <c r="D92" s="6" t="s">
        <v>180</v>
      </c>
      <c r="E92" s="58">
        <v>25</v>
      </c>
      <c r="F92" s="3">
        <v>25</v>
      </c>
      <c r="G92" s="11">
        <v>311</v>
      </c>
      <c r="H92" s="2">
        <f t="shared" si="1"/>
        <v>12.44</v>
      </c>
      <c r="I92" s="12" t="s">
        <v>177</v>
      </c>
      <c r="J92" s="11">
        <v>24</v>
      </c>
      <c r="K92" s="24">
        <v>10</v>
      </c>
      <c r="L92" s="26">
        <v>75</v>
      </c>
      <c r="M92" s="11">
        <v>10</v>
      </c>
      <c r="N92" s="11">
        <v>70.209999999999994</v>
      </c>
      <c r="O92" s="11">
        <v>7.1</v>
      </c>
      <c r="P92" s="11">
        <v>80</v>
      </c>
      <c r="Q92" s="27">
        <v>52.11</v>
      </c>
      <c r="R92" s="26">
        <v>4</v>
      </c>
      <c r="S92" s="11">
        <v>0.47</v>
      </c>
      <c r="T92" s="11">
        <v>4.32</v>
      </c>
      <c r="U92" s="27">
        <v>4.6399999999999997</v>
      </c>
      <c r="V92" s="25">
        <v>4.2</v>
      </c>
      <c r="W92" s="11">
        <v>0.65</v>
      </c>
      <c r="X92" s="11">
        <v>4.46</v>
      </c>
      <c r="Y92" s="27">
        <v>5.66</v>
      </c>
    </row>
    <row r="93" spans="1:25" ht="18" customHeight="1">
      <c r="A93" s="31" t="s">
        <v>124</v>
      </c>
      <c r="B93" s="3" t="s">
        <v>15</v>
      </c>
      <c r="C93" s="3" t="s">
        <v>159</v>
      </c>
      <c r="D93" s="6" t="s">
        <v>180</v>
      </c>
      <c r="E93" s="58">
        <v>2</v>
      </c>
      <c r="F93" s="3">
        <v>2</v>
      </c>
      <c r="G93" s="11">
        <v>18</v>
      </c>
      <c r="H93" s="2">
        <f t="shared" si="1"/>
        <v>9</v>
      </c>
      <c r="I93" s="12" t="s">
        <v>177</v>
      </c>
      <c r="J93" s="11">
        <v>2</v>
      </c>
      <c r="K93" s="24">
        <v>2</v>
      </c>
      <c r="L93" s="26">
        <v>8</v>
      </c>
      <c r="M93" s="11">
        <v>1</v>
      </c>
      <c r="N93" s="11">
        <v>64.86</v>
      </c>
      <c r="O93" s="11">
        <v>4.8099999999999996</v>
      </c>
      <c r="P93" s="11">
        <v>72</v>
      </c>
      <c r="Q93" s="27">
        <v>55.5</v>
      </c>
      <c r="R93" s="26">
        <v>4.5</v>
      </c>
      <c r="S93" s="11">
        <v>0.14000000000000001</v>
      </c>
      <c r="T93" s="11">
        <v>4.57</v>
      </c>
      <c r="U93" s="27">
        <v>4.6399999999999997</v>
      </c>
      <c r="V93" s="25">
        <v>3.6</v>
      </c>
      <c r="W93" s="11">
        <v>0.68</v>
      </c>
      <c r="X93" s="11">
        <v>3.94</v>
      </c>
      <c r="Y93" s="27">
        <v>4.28</v>
      </c>
    </row>
    <row r="94" spans="1:25" ht="18" customHeight="1">
      <c r="A94" s="31" t="s">
        <v>124</v>
      </c>
      <c r="B94" s="3" t="s">
        <v>15</v>
      </c>
      <c r="C94" s="3" t="s">
        <v>71</v>
      </c>
      <c r="D94" s="6" t="s">
        <v>180</v>
      </c>
      <c r="E94" s="58">
        <v>3</v>
      </c>
      <c r="F94" s="3">
        <v>3</v>
      </c>
      <c r="G94" s="11">
        <v>17</v>
      </c>
      <c r="H94" s="2">
        <f t="shared" si="1"/>
        <v>5.6669999999999998</v>
      </c>
      <c r="I94" s="12" t="s">
        <v>177</v>
      </c>
      <c r="J94" s="11">
        <v>3</v>
      </c>
      <c r="K94" s="24">
        <v>0</v>
      </c>
      <c r="L94" s="26">
        <v>12</v>
      </c>
      <c r="M94" s="11">
        <v>0</v>
      </c>
      <c r="N94" s="11">
        <v>57.79</v>
      </c>
      <c r="O94" s="11">
        <v>16.02</v>
      </c>
      <c r="P94" s="11">
        <v>80</v>
      </c>
      <c r="Q94" s="27">
        <v>38</v>
      </c>
      <c r="R94" s="26">
        <v>3.98</v>
      </c>
      <c r="S94" s="11">
        <v>0.1</v>
      </c>
      <c r="T94" s="11">
        <v>4.04</v>
      </c>
      <c r="U94" s="27">
        <v>4.1100000000000003</v>
      </c>
      <c r="V94" s="25">
        <v>3.98</v>
      </c>
      <c r="W94" s="11">
        <v>0.1</v>
      </c>
      <c r="X94" s="11">
        <v>4.04</v>
      </c>
      <c r="Y94" s="27">
        <v>4.1100000000000003</v>
      </c>
    </row>
    <row r="95" spans="1:25" ht="18" customHeight="1">
      <c r="A95" s="31" t="s">
        <v>124</v>
      </c>
      <c r="B95" s="3" t="s">
        <v>15</v>
      </c>
      <c r="C95" s="3" t="s">
        <v>72</v>
      </c>
      <c r="D95" s="6" t="s">
        <v>180</v>
      </c>
      <c r="E95" s="58">
        <v>3</v>
      </c>
      <c r="F95" s="3">
        <v>2</v>
      </c>
      <c r="G95" s="11">
        <v>15</v>
      </c>
      <c r="H95" s="2">
        <f t="shared" si="1"/>
        <v>7.5</v>
      </c>
      <c r="I95" s="12" t="s">
        <v>177</v>
      </c>
      <c r="J95" s="11">
        <v>2</v>
      </c>
      <c r="K95" s="24">
        <v>1</v>
      </c>
      <c r="L95" s="26">
        <v>8</v>
      </c>
      <c r="M95" s="11">
        <v>1</v>
      </c>
      <c r="N95" s="11">
        <v>59.5</v>
      </c>
      <c r="O95" s="11">
        <v>13.55</v>
      </c>
      <c r="P95" s="11">
        <v>80</v>
      </c>
      <c r="Q95" s="27">
        <v>39</v>
      </c>
      <c r="R95" s="26">
        <v>4.09</v>
      </c>
      <c r="S95" s="11">
        <v>0.28999999999999998</v>
      </c>
      <c r="T95" s="11">
        <v>4.2300000000000004</v>
      </c>
      <c r="U95" s="27">
        <v>4.38</v>
      </c>
      <c r="V95" s="25">
        <v>3.65</v>
      </c>
      <c r="W95" s="11">
        <v>0.15</v>
      </c>
      <c r="X95" s="11">
        <v>3.73</v>
      </c>
      <c r="Y95" s="27">
        <v>3.8</v>
      </c>
    </row>
    <row r="96" spans="1:25" ht="18" customHeight="1">
      <c r="A96" s="31" t="s">
        <v>124</v>
      </c>
      <c r="B96" s="3" t="s">
        <v>15</v>
      </c>
      <c r="C96" s="113" t="s">
        <v>73</v>
      </c>
      <c r="D96" s="6" t="s">
        <v>180</v>
      </c>
      <c r="E96" s="58">
        <v>3</v>
      </c>
      <c r="F96" s="3">
        <v>4</v>
      </c>
      <c r="G96" s="11">
        <v>41</v>
      </c>
      <c r="H96" s="2">
        <f t="shared" si="1"/>
        <v>10.25</v>
      </c>
      <c r="I96" s="12" t="s">
        <v>177</v>
      </c>
      <c r="J96" s="11">
        <v>4</v>
      </c>
      <c r="K96" s="24">
        <v>1</v>
      </c>
      <c r="L96" s="26">
        <v>16</v>
      </c>
      <c r="M96" s="11">
        <v>3</v>
      </c>
      <c r="N96" s="11">
        <v>64.349999999999994</v>
      </c>
      <c r="O96" s="11">
        <v>5.52</v>
      </c>
      <c r="P96" s="11">
        <v>75</v>
      </c>
      <c r="Q96" s="27">
        <v>54.5</v>
      </c>
      <c r="R96" s="26">
        <v>4.87</v>
      </c>
      <c r="S96" s="11">
        <v>0.41</v>
      </c>
      <c r="T96" s="11">
        <v>5.08</v>
      </c>
      <c r="U96" s="27">
        <v>5.52</v>
      </c>
      <c r="V96" s="25">
        <v>4.8899999999999997</v>
      </c>
      <c r="W96" s="11">
        <v>0.39</v>
      </c>
      <c r="X96" s="11">
        <v>5.08</v>
      </c>
      <c r="Y96" s="27">
        <v>5.52</v>
      </c>
    </row>
    <row r="97" spans="1:25" ht="18" customHeight="1">
      <c r="A97" s="31" t="s">
        <v>124</v>
      </c>
      <c r="B97" s="3" t="s">
        <v>15</v>
      </c>
      <c r="C97" s="113" t="s">
        <v>74</v>
      </c>
      <c r="D97" s="6" t="s">
        <v>180</v>
      </c>
      <c r="E97" s="58">
        <v>7</v>
      </c>
      <c r="F97" s="3">
        <v>7</v>
      </c>
      <c r="G97" s="11">
        <v>58</v>
      </c>
      <c r="H97" s="2">
        <f t="shared" si="1"/>
        <v>8.2859999999999996</v>
      </c>
      <c r="I97" s="12" t="s">
        <v>177</v>
      </c>
      <c r="J97" s="11">
        <v>6</v>
      </c>
      <c r="K97" s="24">
        <v>2</v>
      </c>
      <c r="L97" s="26">
        <v>21</v>
      </c>
      <c r="M97" s="11">
        <v>7</v>
      </c>
      <c r="N97" s="11">
        <v>67.680000000000007</v>
      </c>
      <c r="O97" s="11">
        <v>8.61</v>
      </c>
      <c r="P97" s="11">
        <v>80</v>
      </c>
      <c r="Q97" s="27">
        <v>50.5</v>
      </c>
      <c r="R97" s="26">
        <v>4.1399999999999997</v>
      </c>
      <c r="S97" s="11">
        <v>0.35</v>
      </c>
      <c r="T97" s="11">
        <v>4.3600000000000003</v>
      </c>
      <c r="U97" s="27">
        <v>4.53</v>
      </c>
      <c r="V97" s="25">
        <v>4.32</v>
      </c>
      <c r="W97" s="11">
        <v>0.16</v>
      </c>
      <c r="X97" s="11">
        <v>4.46</v>
      </c>
      <c r="Y97" s="27">
        <v>4.53</v>
      </c>
    </row>
    <row r="98" spans="1:25" ht="18" customHeight="1">
      <c r="A98" s="31" t="s">
        <v>124</v>
      </c>
      <c r="B98" s="3" t="s">
        <v>16</v>
      </c>
      <c r="C98" s="113" t="s">
        <v>79</v>
      </c>
      <c r="D98" s="6" t="s">
        <v>180</v>
      </c>
      <c r="E98" s="58">
        <v>2</v>
      </c>
      <c r="F98" s="3">
        <v>2</v>
      </c>
      <c r="G98" s="11">
        <v>16</v>
      </c>
      <c r="H98" s="2">
        <f t="shared" si="1"/>
        <v>8</v>
      </c>
      <c r="I98" s="12" t="s">
        <v>177</v>
      </c>
      <c r="J98" s="11">
        <v>2</v>
      </c>
      <c r="K98" s="24">
        <v>1</v>
      </c>
      <c r="L98" s="26">
        <v>8</v>
      </c>
      <c r="M98" s="11">
        <v>1</v>
      </c>
      <c r="N98" s="11">
        <v>53.79</v>
      </c>
      <c r="O98" s="11">
        <v>27.6</v>
      </c>
      <c r="P98" s="11">
        <v>80</v>
      </c>
      <c r="Q98" s="27">
        <v>22</v>
      </c>
      <c r="R98" s="26">
        <v>4.57</v>
      </c>
      <c r="S98" s="11">
        <v>0.55000000000000004</v>
      </c>
      <c r="T98" s="11">
        <v>4.8499999999999996</v>
      </c>
      <c r="U98" s="27">
        <v>5.12</v>
      </c>
      <c r="V98" s="25">
        <v>3.56</v>
      </c>
      <c r="W98" s="11">
        <v>0.46</v>
      </c>
      <c r="X98" s="11">
        <v>3.79</v>
      </c>
      <c r="Y98" s="27">
        <v>4.0199999999999996</v>
      </c>
    </row>
    <row r="99" spans="1:25" ht="18" customHeight="1">
      <c r="A99" s="31" t="s">
        <v>124</v>
      </c>
      <c r="B99" s="3" t="s">
        <v>16</v>
      </c>
      <c r="C99" s="113" t="s">
        <v>75</v>
      </c>
      <c r="D99" s="6" t="s">
        <v>180</v>
      </c>
      <c r="E99" s="58">
        <v>11</v>
      </c>
      <c r="F99" s="3">
        <v>11</v>
      </c>
      <c r="G99" s="11">
        <v>85</v>
      </c>
      <c r="H99" s="2">
        <f t="shared" si="1"/>
        <v>7.7270000000000003</v>
      </c>
      <c r="I99" s="12" t="s">
        <v>177</v>
      </c>
      <c r="J99" s="11">
        <v>11</v>
      </c>
      <c r="K99" s="24">
        <v>6</v>
      </c>
      <c r="L99" s="26">
        <v>33</v>
      </c>
      <c r="M99" s="11">
        <v>4</v>
      </c>
      <c r="N99" s="11">
        <v>53.09</v>
      </c>
      <c r="O99" s="11">
        <v>12.04</v>
      </c>
      <c r="P99" s="11">
        <v>73.5</v>
      </c>
      <c r="Q99" s="27">
        <v>39</v>
      </c>
      <c r="R99" s="26">
        <v>3.96</v>
      </c>
      <c r="S99" s="11">
        <v>0.54</v>
      </c>
      <c r="T99" s="11">
        <v>4.29</v>
      </c>
      <c r="U99" s="27">
        <v>4.6900000000000004</v>
      </c>
      <c r="V99" s="25">
        <v>4.1900000000000004</v>
      </c>
      <c r="W99" s="11">
        <v>0.28999999999999998</v>
      </c>
      <c r="X99" s="11">
        <v>4.4000000000000004</v>
      </c>
      <c r="Y99" s="27">
        <v>4.6900000000000004</v>
      </c>
    </row>
    <row r="100" spans="1:25" ht="18" customHeight="1">
      <c r="A100" s="31" t="s">
        <v>124</v>
      </c>
      <c r="B100" s="3" t="s">
        <v>16</v>
      </c>
      <c r="C100" s="113" t="s">
        <v>76</v>
      </c>
      <c r="D100" s="6" t="s">
        <v>180</v>
      </c>
      <c r="E100" s="58">
        <v>4</v>
      </c>
      <c r="F100" s="3">
        <v>4</v>
      </c>
      <c r="G100" s="11">
        <v>29</v>
      </c>
      <c r="H100" s="2">
        <f t="shared" si="1"/>
        <v>7.25</v>
      </c>
      <c r="I100" s="12" t="s">
        <v>177</v>
      </c>
      <c r="J100" s="11">
        <v>4</v>
      </c>
      <c r="K100" s="24">
        <v>1</v>
      </c>
      <c r="L100" s="26">
        <v>16</v>
      </c>
      <c r="M100" s="11">
        <v>4</v>
      </c>
      <c r="N100" s="11">
        <v>66.5</v>
      </c>
      <c r="O100" s="11">
        <v>8.82</v>
      </c>
      <c r="P100" s="11">
        <v>78.5</v>
      </c>
      <c r="Q100" s="27">
        <v>48.5</v>
      </c>
      <c r="R100" s="26">
        <v>3.96</v>
      </c>
      <c r="S100" s="11">
        <v>0.27</v>
      </c>
      <c r="T100" s="11">
        <v>4.17</v>
      </c>
      <c r="U100" s="27">
        <v>4.18</v>
      </c>
      <c r="V100" s="25">
        <v>4</v>
      </c>
      <c r="W100" s="11">
        <v>0.3</v>
      </c>
      <c r="X100" s="11">
        <v>4.21</v>
      </c>
      <c r="Y100" s="27">
        <v>4.34</v>
      </c>
    </row>
    <row r="101" spans="1:25" ht="18" customHeight="1">
      <c r="A101" s="31" t="s">
        <v>124</v>
      </c>
      <c r="B101" s="3" t="s">
        <v>16</v>
      </c>
      <c r="C101" s="113" t="s">
        <v>77</v>
      </c>
      <c r="D101" s="6" t="s">
        <v>180</v>
      </c>
      <c r="E101" s="58">
        <v>19</v>
      </c>
      <c r="F101" s="3">
        <v>12</v>
      </c>
      <c r="G101" s="11">
        <v>123</v>
      </c>
      <c r="H101" s="2">
        <f t="shared" si="1"/>
        <v>10.25</v>
      </c>
      <c r="I101" s="12" t="s">
        <v>177</v>
      </c>
      <c r="J101" s="11">
        <v>12</v>
      </c>
      <c r="K101" s="24">
        <v>9</v>
      </c>
      <c r="L101" s="26">
        <v>36</v>
      </c>
      <c r="M101" s="11">
        <v>6</v>
      </c>
      <c r="N101" s="11">
        <v>63.6</v>
      </c>
      <c r="O101" s="11">
        <v>6.54</v>
      </c>
      <c r="P101" s="11">
        <v>80</v>
      </c>
      <c r="Q101" s="27">
        <v>55</v>
      </c>
      <c r="R101" s="26">
        <v>3.73</v>
      </c>
      <c r="S101" s="11">
        <v>0.47</v>
      </c>
      <c r="T101" s="11">
        <v>4.0599999999999996</v>
      </c>
      <c r="U101" s="27">
        <v>4.32</v>
      </c>
      <c r="V101" s="25">
        <v>3.93</v>
      </c>
      <c r="W101" s="11">
        <v>0.37</v>
      </c>
      <c r="X101" s="11">
        <v>4.2300000000000004</v>
      </c>
      <c r="Y101" s="27">
        <v>4.7300000000000004</v>
      </c>
    </row>
    <row r="102" spans="1:25" ht="18" customHeight="1">
      <c r="A102" s="31" t="s">
        <v>124</v>
      </c>
      <c r="B102" s="3" t="s">
        <v>16</v>
      </c>
      <c r="C102" s="113" t="s">
        <v>78</v>
      </c>
      <c r="D102" s="6" t="s">
        <v>180</v>
      </c>
      <c r="E102" s="58">
        <v>3</v>
      </c>
      <c r="F102" s="3">
        <v>2</v>
      </c>
      <c r="G102" s="11">
        <v>33</v>
      </c>
      <c r="H102" s="2">
        <f t="shared" si="1"/>
        <v>16.5</v>
      </c>
      <c r="I102" s="12" t="s">
        <v>177</v>
      </c>
      <c r="J102" s="11">
        <v>2</v>
      </c>
      <c r="K102" s="24">
        <v>0</v>
      </c>
      <c r="L102" s="26">
        <v>8</v>
      </c>
      <c r="M102" s="11">
        <v>0</v>
      </c>
      <c r="N102" s="11">
        <v>48.81</v>
      </c>
      <c r="O102" s="11">
        <v>27.04</v>
      </c>
      <c r="P102" s="11">
        <v>80</v>
      </c>
      <c r="Q102" s="27">
        <v>22</v>
      </c>
      <c r="R102" s="26">
        <v>3.2</v>
      </c>
      <c r="S102" s="11">
        <v>0.11</v>
      </c>
      <c r="T102" s="11">
        <v>3.26</v>
      </c>
      <c r="U102" s="27">
        <v>3.31</v>
      </c>
      <c r="V102" s="25">
        <v>3.2</v>
      </c>
      <c r="W102" s="11">
        <v>0.11</v>
      </c>
      <c r="X102" s="11">
        <v>3.26</v>
      </c>
      <c r="Y102" s="27">
        <v>3.31</v>
      </c>
    </row>
    <row r="103" spans="1:25" ht="18" customHeight="1">
      <c r="A103" s="31" t="s">
        <v>124</v>
      </c>
      <c r="B103" s="3" t="s">
        <v>4</v>
      </c>
      <c r="C103" s="113" t="s">
        <v>25</v>
      </c>
      <c r="D103" s="6" t="s">
        <v>181</v>
      </c>
      <c r="E103" s="113">
        <v>6</v>
      </c>
      <c r="F103" s="3">
        <v>6</v>
      </c>
      <c r="G103" s="11">
        <v>18</v>
      </c>
      <c r="H103" s="2">
        <f t="shared" si="1"/>
        <v>3</v>
      </c>
      <c r="I103" s="12" t="s">
        <v>177</v>
      </c>
      <c r="J103" s="11">
        <v>6</v>
      </c>
      <c r="K103" s="24">
        <v>1</v>
      </c>
      <c r="L103" s="26">
        <v>16</v>
      </c>
      <c r="M103" s="11">
        <v>1</v>
      </c>
      <c r="N103" s="11">
        <v>55.43</v>
      </c>
      <c r="O103" s="11">
        <v>11.76</v>
      </c>
      <c r="P103" s="11">
        <v>72</v>
      </c>
      <c r="Q103" s="27">
        <v>38.5</v>
      </c>
      <c r="R103" s="26">
        <v>5.31</v>
      </c>
      <c r="S103" s="11">
        <v>2.38</v>
      </c>
      <c r="T103" s="11">
        <v>6.88</v>
      </c>
      <c r="U103" s="27">
        <v>8.2799999999999994</v>
      </c>
      <c r="V103" s="25">
        <v>5.35</v>
      </c>
      <c r="W103" s="11">
        <v>2.41</v>
      </c>
      <c r="X103" s="11">
        <v>7.04</v>
      </c>
      <c r="Y103" s="27">
        <v>8.2799999999999994</v>
      </c>
    </row>
    <row r="104" spans="1:25" ht="18" customHeight="1">
      <c r="A104" s="60" t="s">
        <v>0</v>
      </c>
      <c r="B104" s="3" t="s">
        <v>18</v>
      </c>
      <c r="C104" s="113" t="s">
        <v>82</v>
      </c>
      <c r="D104" s="6" t="s">
        <v>179</v>
      </c>
      <c r="E104" s="7">
        <v>10</v>
      </c>
      <c r="F104" s="8">
        <v>10</v>
      </c>
      <c r="G104" s="11">
        <v>22</v>
      </c>
      <c r="H104" s="2">
        <f t="shared" si="1"/>
        <v>2.2000000000000002</v>
      </c>
      <c r="I104" s="12" t="s">
        <v>177</v>
      </c>
      <c r="J104" s="11">
        <v>8</v>
      </c>
      <c r="K104" s="24">
        <v>11</v>
      </c>
      <c r="L104" s="219" t="s">
        <v>183</v>
      </c>
      <c r="M104" s="220"/>
      <c r="N104" s="220"/>
      <c r="O104" s="220"/>
      <c r="P104" s="220"/>
      <c r="Q104" s="221"/>
      <c r="R104" s="26">
        <v>5.41</v>
      </c>
      <c r="S104" s="11">
        <v>1.19</v>
      </c>
      <c r="T104" s="11">
        <v>6.19</v>
      </c>
      <c r="U104" s="27">
        <v>6.62</v>
      </c>
      <c r="V104" s="25">
        <v>6.3</v>
      </c>
      <c r="W104" s="11">
        <v>0.55000000000000004</v>
      </c>
      <c r="X104" s="11">
        <v>6.61</v>
      </c>
      <c r="Y104" s="27">
        <v>7.02</v>
      </c>
    </row>
    <row r="105" spans="1:25" ht="18" customHeight="1">
      <c r="A105" s="60" t="s">
        <v>0</v>
      </c>
      <c r="B105" s="3" t="s">
        <v>18</v>
      </c>
      <c r="C105" s="113" t="s">
        <v>83</v>
      </c>
      <c r="D105" s="6" t="s">
        <v>179</v>
      </c>
      <c r="E105" s="7">
        <v>11</v>
      </c>
      <c r="F105" s="8">
        <v>10</v>
      </c>
      <c r="G105" s="11">
        <v>16</v>
      </c>
      <c r="H105" s="2">
        <f t="shared" si="1"/>
        <v>1.6</v>
      </c>
      <c r="I105" s="12" t="s">
        <v>177</v>
      </c>
      <c r="J105" s="11">
        <v>6</v>
      </c>
      <c r="K105" s="24">
        <v>6</v>
      </c>
      <c r="L105" s="213"/>
      <c r="M105" s="214"/>
      <c r="N105" s="214"/>
      <c r="O105" s="214"/>
      <c r="P105" s="214"/>
      <c r="Q105" s="215"/>
      <c r="R105" s="26">
        <v>6.25</v>
      </c>
      <c r="S105" s="11">
        <v>1.31</v>
      </c>
      <c r="T105" s="11">
        <v>7.2</v>
      </c>
      <c r="U105" s="27">
        <v>7.33</v>
      </c>
      <c r="V105" s="25">
        <v>7.13</v>
      </c>
      <c r="W105" s="11">
        <v>0.41</v>
      </c>
      <c r="X105" s="11">
        <v>7.32</v>
      </c>
      <c r="Y105" s="27">
        <v>7.59</v>
      </c>
    </row>
    <row r="106" spans="1:25" ht="18" customHeight="1">
      <c r="A106" s="60" t="s">
        <v>0</v>
      </c>
      <c r="B106" s="3" t="s">
        <v>18</v>
      </c>
      <c r="C106" s="113" t="s">
        <v>84</v>
      </c>
      <c r="D106" s="6" t="s">
        <v>179</v>
      </c>
      <c r="E106" s="7">
        <v>4</v>
      </c>
      <c r="F106" s="8">
        <v>4</v>
      </c>
      <c r="G106" s="11">
        <v>10</v>
      </c>
      <c r="H106" s="2">
        <f t="shared" si="1"/>
        <v>2.5</v>
      </c>
      <c r="I106" s="12" t="s">
        <v>177</v>
      </c>
      <c r="J106" s="11">
        <v>1</v>
      </c>
      <c r="K106" s="24">
        <v>6</v>
      </c>
      <c r="L106" s="213"/>
      <c r="M106" s="214"/>
      <c r="N106" s="214"/>
      <c r="O106" s="214"/>
      <c r="P106" s="214"/>
      <c r="Q106" s="215"/>
      <c r="R106" s="26">
        <v>6.63</v>
      </c>
      <c r="S106" s="11">
        <v>0.54</v>
      </c>
      <c r="T106" s="11">
        <v>7.06</v>
      </c>
      <c r="U106" s="27">
        <v>7.2</v>
      </c>
      <c r="V106" s="25">
        <v>6.37</v>
      </c>
      <c r="W106" s="11">
        <v>0</v>
      </c>
      <c r="X106" s="11">
        <v>6.37</v>
      </c>
      <c r="Y106" s="27">
        <v>6.37</v>
      </c>
    </row>
    <row r="107" spans="1:25" ht="18" customHeight="1">
      <c r="A107" s="60" t="s">
        <v>0</v>
      </c>
      <c r="B107" s="3" t="s">
        <v>18</v>
      </c>
      <c r="C107" s="113" t="s">
        <v>85</v>
      </c>
      <c r="D107" s="6" t="s">
        <v>179</v>
      </c>
      <c r="E107" s="7">
        <v>5</v>
      </c>
      <c r="F107" s="8">
        <v>4</v>
      </c>
      <c r="G107" s="11">
        <v>7</v>
      </c>
      <c r="H107" s="2">
        <f t="shared" si="1"/>
        <v>1.75</v>
      </c>
      <c r="I107" s="12" t="s">
        <v>177</v>
      </c>
      <c r="J107" s="11">
        <v>2</v>
      </c>
      <c r="K107" s="24">
        <v>3</v>
      </c>
      <c r="L107" s="213"/>
      <c r="M107" s="214"/>
      <c r="N107" s="214"/>
      <c r="O107" s="214"/>
      <c r="P107" s="214"/>
      <c r="Q107" s="215"/>
      <c r="R107" s="26">
        <v>5.51</v>
      </c>
      <c r="S107" s="11">
        <v>1.31</v>
      </c>
      <c r="T107" s="11">
        <v>6.46</v>
      </c>
      <c r="U107" s="27">
        <v>6.67</v>
      </c>
      <c r="V107" s="25">
        <v>4.87</v>
      </c>
      <c r="W107" s="11">
        <v>1.52</v>
      </c>
      <c r="X107" s="11">
        <v>5.63</v>
      </c>
      <c r="Y107" s="27">
        <v>6.39</v>
      </c>
    </row>
    <row r="108" spans="1:25" ht="18" customHeight="1">
      <c r="A108" s="60" t="s">
        <v>0</v>
      </c>
      <c r="B108" s="3" t="s">
        <v>18</v>
      </c>
      <c r="C108" s="113" t="s">
        <v>86</v>
      </c>
      <c r="D108" s="6" t="s">
        <v>179</v>
      </c>
      <c r="E108" s="7">
        <v>7</v>
      </c>
      <c r="F108" s="8">
        <v>6</v>
      </c>
      <c r="G108" s="11">
        <v>10</v>
      </c>
      <c r="H108" s="2">
        <f t="shared" si="1"/>
        <v>1.667</v>
      </c>
      <c r="I108" s="12" t="s">
        <v>177</v>
      </c>
      <c r="J108" s="11">
        <v>4</v>
      </c>
      <c r="K108" s="24">
        <v>3</v>
      </c>
      <c r="L108" s="213"/>
      <c r="M108" s="214"/>
      <c r="N108" s="214"/>
      <c r="O108" s="214"/>
      <c r="P108" s="214"/>
      <c r="Q108" s="215"/>
      <c r="R108" s="26">
        <v>5.34</v>
      </c>
      <c r="S108" s="11">
        <v>1.61</v>
      </c>
      <c r="T108" s="11">
        <v>6.43</v>
      </c>
      <c r="U108" s="27">
        <v>6.6</v>
      </c>
      <c r="V108" s="25">
        <v>5.61</v>
      </c>
      <c r="W108" s="11">
        <v>0.96</v>
      </c>
      <c r="X108" s="11">
        <v>6.5</v>
      </c>
      <c r="Y108" s="27">
        <v>6.6</v>
      </c>
    </row>
    <row r="109" spans="1:25" ht="18" customHeight="1">
      <c r="A109" s="60" t="s">
        <v>0</v>
      </c>
      <c r="B109" s="3" t="s">
        <v>18</v>
      </c>
      <c r="C109" s="113" t="s">
        <v>87</v>
      </c>
      <c r="D109" s="6" t="s">
        <v>179</v>
      </c>
      <c r="E109" s="7">
        <v>8</v>
      </c>
      <c r="F109" s="8">
        <v>7</v>
      </c>
      <c r="G109" s="11">
        <v>13</v>
      </c>
      <c r="H109" s="2">
        <f t="shared" si="1"/>
        <v>1.857</v>
      </c>
      <c r="I109" s="12" t="s">
        <v>177</v>
      </c>
      <c r="J109" s="11">
        <v>3</v>
      </c>
      <c r="K109" s="24">
        <v>6</v>
      </c>
      <c r="L109" s="213"/>
      <c r="M109" s="214"/>
      <c r="N109" s="214"/>
      <c r="O109" s="214"/>
      <c r="P109" s="214"/>
      <c r="Q109" s="215"/>
      <c r="R109" s="26">
        <v>5.52</v>
      </c>
      <c r="S109" s="11">
        <v>1.33</v>
      </c>
      <c r="T109" s="11">
        <v>6.22</v>
      </c>
      <c r="U109" s="27">
        <v>6.41</v>
      </c>
      <c r="V109" s="25">
        <v>6.5</v>
      </c>
      <c r="W109" s="11">
        <v>0.4</v>
      </c>
      <c r="X109" s="11">
        <v>6.65</v>
      </c>
      <c r="Y109" s="27">
        <v>7.07</v>
      </c>
    </row>
    <row r="110" spans="1:25" ht="18" customHeight="1">
      <c r="A110" s="60" t="s">
        <v>0</v>
      </c>
      <c r="B110" s="3" t="s">
        <v>18</v>
      </c>
      <c r="C110" s="113" t="s">
        <v>88</v>
      </c>
      <c r="D110" s="6" t="s">
        <v>179</v>
      </c>
      <c r="E110" s="7">
        <v>4</v>
      </c>
      <c r="F110" s="8">
        <v>4</v>
      </c>
      <c r="G110" s="11">
        <v>6</v>
      </c>
      <c r="H110" s="2">
        <f t="shared" si="1"/>
        <v>1.5</v>
      </c>
      <c r="I110" s="12" t="s">
        <v>177</v>
      </c>
      <c r="J110" s="11">
        <v>3</v>
      </c>
      <c r="K110" s="24">
        <v>2</v>
      </c>
      <c r="L110" s="213"/>
      <c r="M110" s="214"/>
      <c r="N110" s="214"/>
      <c r="O110" s="214"/>
      <c r="P110" s="214"/>
      <c r="Q110" s="215"/>
      <c r="R110" s="26">
        <v>6.53</v>
      </c>
      <c r="S110" s="11">
        <v>0.75</v>
      </c>
      <c r="T110" s="11">
        <v>6.97</v>
      </c>
      <c r="U110" s="27">
        <v>7.59</v>
      </c>
      <c r="V110" s="25">
        <v>7.02</v>
      </c>
      <c r="W110" s="11">
        <v>0.76</v>
      </c>
      <c r="X110" s="11">
        <v>7.4</v>
      </c>
      <c r="Y110" s="27">
        <v>8.0399999999999991</v>
      </c>
    </row>
    <row r="111" spans="1:25" ht="18" customHeight="1">
      <c r="A111" s="60" t="s">
        <v>0</v>
      </c>
      <c r="B111" s="3" t="s">
        <v>19</v>
      </c>
      <c r="C111" s="113" t="s">
        <v>90</v>
      </c>
      <c r="D111" s="6" t="s">
        <v>179</v>
      </c>
      <c r="E111" s="7">
        <v>15</v>
      </c>
      <c r="F111" s="8">
        <v>12</v>
      </c>
      <c r="G111" s="11">
        <v>19</v>
      </c>
      <c r="H111" s="2">
        <f t="shared" si="1"/>
        <v>1.583</v>
      </c>
      <c r="I111" s="12" t="s">
        <v>177</v>
      </c>
      <c r="J111" s="11">
        <v>2</v>
      </c>
      <c r="K111" s="24">
        <v>7</v>
      </c>
      <c r="L111" s="213"/>
      <c r="M111" s="214"/>
      <c r="N111" s="214"/>
      <c r="O111" s="214"/>
      <c r="P111" s="214"/>
      <c r="Q111" s="215"/>
      <c r="R111" s="26">
        <v>5.71</v>
      </c>
      <c r="S111" s="11">
        <v>1.1599999999999999</v>
      </c>
      <c r="T111" s="11">
        <v>6.49</v>
      </c>
      <c r="U111" s="27">
        <v>7.15</v>
      </c>
      <c r="V111" s="25">
        <v>6.92</v>
      </c>
      <c r="W111" s="11">
        <v>0.24</v>
      </c>
      <c r="X111" s="11">
        <v>7.04</v>
      </c>
      <c r="Y111" s="27">
        <v>7.15</v>
      </c>
    </row>
    <row r="112" spans="1:25" ht="18" customHeight="1">
      <c r="A112" s="60" t="s">
        <v>0</v>
      </c>
      <c r="B112" s="3" t="s">
        <v>19</v>
      </c>
      <c r="C112" s="113" t="s">
        <v>160</v>
      </c>
      <c r="D112" s="6" t="s">
        <v>179</v>
      </c>
      <c r="E112" s="7"/>
      <c r="F112" s="8">
        <v>5</v>
      </c>
      <c r="G112" s="11">
        <v>26</v>
      </c>
      <c r="H112" s="2">
        <f t="shared" si="1"/>
        <v>5.2</v>
      </c>
      <c r="I112" s="12" t="s">
        <v>177</v>
      </c>
      <c r="J112" s="11">
        <v>5</v>
      </c>
      <c r="K112" s="24">
        <v>4</v>
      </c>
      <c r="L112" s="213"/>
      <c r="M112" s="214"/>
      <c r="N112" s="214"/>
      <c r="O112" s="214"/>
      <c r="P112" s="214"/>
      <c r="Q112" s="215"/>
      <c r="R112" s="26">
        <v>5.99</v>
      </c>
      <c r="S112" s="11">
        <v>0.9</v>
      </c>
      <c r="T112" s="11">
        <v>6.83</v>
      </c>
      <c r="U112" s="27">
        <v>6.88</v>
      </c>
      <c r="V112" s="25">
        <v>6.05</v>
      </c>
      <c r="W112" s="11">
        <v>0.95</v>
      </c>
      <c r="X112" s="11">
        <v>6.88</v>
      </c>
      <c r="Y112" s="27">
        <v>7.08</v>
      </c>
    </row>
    <row r="113" spans="1:25" ht="18" customHeight="1">
      <c r="A113" s="60" t="s">
        <v>0</v>
      </c>
      <c r="B113" s="3" t="s">
        <v>19</v>
      </c>
      <c r="C113" s="113" t="s">
        <v>91</v>
      </c>
      <c r="D113" s="6" t="s">
        <v>179</v>
      </c>
      <c r="E113" s="7">
        <v>0</v>
      </c>
      <c r="F113" s="8">
        <v>4</v>
      </c>
      <c r="G113" s="11">
        <v>15</v>
      </c>
      <c r="H113" s="2">
        <f t="shared" si="1"/>
        <v>3.75</v>
      </c>
      <c r="I113" s="12" t="s">
        <v>177</v>
      </c>
      <c r="J113" s="11">
        <v>3</v>
      </c>
      <c r="K113" s="24">
        <v>11</v>
      </c>
      <c r="L113" s="213"/>
      <c r="M113" s="214"/>
      <c r="N113" s="214"/>
      <c r="O113" s="214"/>
      <c r="P113" s="214"/>
      <c r="Q113" s="215"/>
      <c r="R113" s="26">
        <v>4.22</v>
      </c>
      <c r="S113" s="11">
        <v>0.38</v>
      </c>
      <c r="T113" s="11">
        <v>4.47</v>
      </c>
      <c r="U113" s="27">
        <v>4.76</v>
      </c>
      <c r="V113" s="25">
        <v>5.41</v>
      </c>
      <c r="W113" s="11">
        <v>1.89</v>
      </c>
      <c r="X113" s="11">
        <v>6.22</v>
      </c>
      <c r="Y113" s="27">
        <v>8.06</v>
      </c>
    </row>
    <row r="114" spans="1:25" ht="18" customHeight="1">
      <c r="A114" s="60" t="s">
        <v>0</v>
      </c>
      <c r="B114" s="3" t="s">
        <v>19</v>
      </c>
      <c r="C114" s="113" t="s">
        <v>92</v>
      </c>
      <c r="D114" s="6" t="s">
        <v>179</v>
      </c>
      <c r="E114" s="7">
        <v>4</v>
      </c>
      <c r="F114" s="8">
        <v>4</v>
      </c>
      <c r="G114" s="11">
        <v>10</v>
      </c>
      <c r="H114" s="2">
        <f t="shared" si="1"/>
        <v>2.5</v>
      </c>
      <c r="I114" s="12" t="s">
        <v>177</v>
      </c>
      <c r="J114" s="11">
        <v>1</v>
      </c>
      <c r="K114" s="24">
        <v>6</v>
      </c>
      <c r="L114" s="213"/>
      <c r="M114" s="214"/>
      <c r="N114" s="214"/>
      <c r="O114" s="214"/>
      <c r="P114" s="214"/>
      <c r="Q114" s="215"/>
      <c r="R114" s="26">
        <v>5.05</v>
      </c>
      <c r="S114" s="11">
        <v>1.52</v>
      </c>
      <c r="T114" s="11">
        <v>6.08</v>
      </c>
      <c r="U114" s="27">
        <v>6.14</v>
      </c>
      <c r="V114" s="25">
        <v>7.09</v>
      </c>
      <c r="W114" s="11">
        <v>0</v>
      </c>
      <c r="X114" s="11">
        <v>7.09</v>
      </c>
      <c r="Y114" s="27">
        <v>7.09</v>
      </c>
    </row>
    <row r="115" spans="1:25" ht="18" customHeight="1">
      <c r="A115" s="60" t="s">
        <v>1</v>
      </c>
      <c r="B115" s="3" t="s">
        <v>18</v>
      </c>
      <c r="C115" s="113" t="s">
        <v>93</v>
      </c>
      <c r="D115" s="6" t="s">
        <v>179</v>
      </c>
      <c r="E115" s="7">
        <v>14</v>
      </c>
      <c r="F115" s="8">
        <v>10</v>
      </c>
      <c r="G115" s="11">
        <v>55</v>
      </c>
      <c r="H115" s="2">
        <f t="shared" si="1"/>
        <v>5.5</v>
      </c>
      <c r="I115" s="12" t="s">
        <v>177</v>
      </c>
      <c r="J115" s="11">
        <v>10</v>
      </c>
      <c r="K115" s="24">
        <v>7</v>
      </c>
      <c r="L115" s="213"/>
      <c r="M115" s="214"/>
      <c r="N115" s="214"/>
      <c r="O115" s="214"/>
      <c r="P115" s="214"/>
      <c r="Q115" s="215"/>
      <c r="R115" s="26">
        <v>5.19</v>
      </c>
      <c r="S115" s="11">
        <v>0.64</v>
      </c>
      <c r="T115" s="11">
        <v>5.56</v>
      </c>
      <c r="U115" s="27">
        <v>6.19</v>
      </c>
      <c r="V115" s="25">
        <v>5.53</v>
      </c>
      <c r="W115" s="11">
        <v>0.42</v>
      </c>
      <c r="X115" s="11">
        <v>5.95</v>
      </c>
      <c r="Y115" s="27">
        <v>6.09</v>
      </c>
    </row>
    <row r="116" spans="1:25" ht="18" customHeight="1">
      <c r="A116" s="60" t="s">
        <v>1</v>
      </c>
      <c r="B116" s="3" t="s">
        <v>20</v>
      </c>
      <c r="C116" s="113" t="s">
        <v>94</v>
      </c>
      <c r="D116" s="6" t="s">
        <v>179</v>
      </c>
      <c r="E116" s="7">
        <v>15</v>
      </c>
      <c r="F116" s="8">
        <v>14</v>
      </c>
      <c r="G116" s="11">
        <v>89</v>
      </c>
      <c r="H116" s="2">
        <f t="shared" si="1"/>
        <v>6.3570000000000002</v>
      </c>
      <c r="I116" s="12" t="s">
        <v>177</v>
      </c>
      <c r="J116" s="11">
        <v>14</v>
      </c>
      <c r="K116" s="24">
        <v>11</v>
      </c>
      <c r="L116" s="213"/>
      <c r="M116" s="214"/>
      <c r="N116" s="214"/>
      <c r="O116" s="214"/>
      <c r="P116" s="214"/>
      <c r="Q116" s="215"/>
      <c r="R116" s="26">
        <v>3.89</v>
      </c>
      <c r="S116" s="11">
        <v>0.54</v>
      </c>
      <c r="T116" s="11">
        <v>4.1100000000000003</v>
      </c>
      <c r="U116" s="27">
        <v>5.15</v>
      </c>
      <c r="V116" s="25">
        <v>3.89</v>
      </c>
      <c r="W116" s="11">
        <v>0.48</v>
      </c>
      <c r="X116" s="11">
        <v>4.08</v>
      </c>
      <c r="Y116" s="27">
        <v>5.15</v>
      </c>
    </row>
    <row r="117" spans="1:25" ht="18" customHeight="1">
      <c r="A117" s="60" t="s">
        <v>1</v>
      </c>
      <c r="B117" s="3" t="s">
        <v>20</v>
      </c>
      <c r="C117" s="113" t="s">
        <v>95</v>
      </c>
      <c r="D117" s="6" t="s">
        <v>179</v>
      </c>
      <c r="E117" s="7">
        <v>8</v>
      </c>
      <c r="F117" s="8">
        <v>7</v>
      </c>
      <c r="G117" s="11">
        <v>60</v>
      </c>
      <c r="H117" s="2">
        <f t="shared" si="1"/>
        <v>8.5709999999999997</v>
      </c>
      <c r="I117" s="12" t="s">
        <v>177</v>
      </c>
      <c r="J117" s="11">
        <v>7</v>
      </c>
      <c r="K117" s="24">
        <v>6</v>
      </c>
      <c r="L117" s="213"/>
      <c r="M117" s="214"/>
      <c r="N117" s="214"/>
      <c r="O117" s="214"/>
      <c r="P117" s="214"/>
      <c r="Q117" s="215"/>
      <c r="R117" s="26">
        <v>3.9</v>
      </c>
      <c r="S117" s="11">
        <v>0.88</v>
      </c>
      <c r="T117" s="11">
        <v>3.93</v>
      </c>
      <c r="U117" s="27">
        <v>5.9</v>
      </c>
      <c r="V117" s="25">
        <v>4.3499999999999996</v>
      </c>
      <c r="W117" s="11">
        <v>0.82</v>
      </c>
      <c r="X117" s="11">
        <v>4.83</v>
      </c>
      <c r="Y117" s="27">
        <v>5.9</v>
      </c>
    </row>
    <row r="118" spans="1:25" ht="18" customHeight="1">
      <c r="A118" s="60" t="s">
        <v>1</v>
      </c>
      <c r="B118" s="3" t="s">
        <v>20</v>
      </c>
      <c r="C118" s="113" t="s">
        <v>96</v>
      </c>
      <c r="D118" s="6" t="s">
        <v>179</v>
      </c>
      <c r="E118" s="7">
        <v>9</v>
      </c>
      <c r="F118" s="8">
        <v>5</v>
      </c>
      <c r="G118" s="11">
        <v>68</v>
      </c>
      <c r="H118" s="2">
        <f t="shared" si="1"/>
        <v>13.6</v>
      </c>
      <c r="I118" s="12" t="s">
        <v>177</v>
      </c>
      <c r="J118" s="11">
        <v>5</v>
      </c>
      <c r="K118" s="24">
        <v>10</v>
      </c>
      <c r="L118" s="213"/>
      <c r="M118" s="214"/>
      <c r="N118" s="214"/>
      <c r="O118" s="214"/>
      <c r="P118" s="214"/>
      <c r="Q118" s="215"/>
      <c r="R118" s="26">
        <v>4</v>
      </c>
      <c r="S118" s="11">
        <v>0.23</v>
      </c>
      <c r="T118" s="11">
        <v>4.04</v>
      </c>
      <c r="U118" s="27">
        <v>4.42</v>
      </c>
      <c r="V118" s="25">
        <v>4.17</v>
      </c>
      <c r="W118" s="11">
        <v>0.23</v>
      </c>
      <c r="X118" s="11">
        <v>4.42</v>
      </c>
      <c r="Y118" s="27">
        <v>4.47</v>
      </c>
    </row>
    <row r="119" spans="1:25" ht="18" customHeight="1">
      <c r="A119" s="60" t="s">
        <v>1</v>
      </c>
      <c r="B119" s="3" t="s">
        <v>20</v>
      </c>
      <c r="C119" s="3" t="s">
        <v>97</v>
      </c>
      <c r="D119" s="6" t="s">
        <v>179</v>
      </c>
      <c r="E119" s="7">
        <v>3</v>
      </c>
      <c r="F119" s="8">
        <v>2</v>
      </c>
      <c r="G119" s="11">
        <v>4</v>
      </c>
      <c r="H119" s="2">
        <f t="shared" si="1"/>
        <v>2</v>
      </c>
      <c r="I119" s="12" t="s">
        <v>177</v>
      </c>
      <c r="J119" s="11">
        <v>2</v>
      </c>
      <c r="K119" s="24">
        <v>0</v>
      </c>
      <c r="L119" s="213"/>
      <c r="M119" s="214"/>
      <c r="N119" s="214"/>
      <c r="O119" s="214"/>
      <c r="P119" s="214"/>
      <c r="Q119" s="215"/>
      <c r="R119" s="26">
        <v>6.21</v>
      </c>
      <c r="S119" s="11">
        <v>0.11</v>
      </c>
      <c r="T119" s="11">
        <v>6.27</v>
      </c>
      <c r="U119" s="27">
        <v>6.32</v>
      </c>
      <c r="V119" s="25">
        <v>6.21</v>
      </c>
      <c r="W119" s="11">
        <v>0.11</v>
      </c>
      <c r="X119" s="11">
        <v>6.27</v>
      </c>
      <c r="Y119" s="27">
        <v>6.32</v>
      </c>
    </row>
    <row r="120" spans="1:25" ht="18" customHeight="1">
      <c r="A120" s="60" t="s">
        <v>1</v>
      </c>
      <c r="B120" s="3" t="s">
        <v>20</v>
      </c>
      <c r="C120" s="3" t="s">
        <v>98</v>
      </c>
      <c r="D120" s="6" t="s">
        <v>179</v>
      </c>
      <c r="E120" s="7">
        <v>9</v>
      </c>
      <c r="F120" s="8">
        <v>6</v>
      </c>
      <c r="G120" s="11">
        <v>21</v>
      </c>
      <c r="H120" s="2">
        <f t="shared" si="1"/>
        <v>3.5</v>
      </c>
      <c r="I120" s="12" t="s">
        <v>177</v>
      </c>
      <c r="J120" s="11">
        <v>3</v>
      </c>
      <c r="K120" s="24">
        <v>15</v>
      </c>
      <c r="L120" s="213"/>
      <c r="M120" s="214"/>
      <c r="N120" s="214"/>
      <c r="O120" s="214"/>
      <c r="P120" s="214"/>
      <c r="Q120" s="215"/>
      <c r="R120" s="26">
        <v>4.72</v>
      </c>
      <c r="S120" s="11">
        <v>0.55000000000000004</v>
      </c>
      <c r="T120" s="11">
        <v>5.01</v>
      </c>
      <c r="U120" s="27">
        <v>5.52</v>
      </c>
      <c r="V120" s="25">
        <v>6.05</v>
      </c>
      <c r="W120" s="11">
        <v>1.33</v>
      </c>
      <c r="X120" s="11">
        <v>6.98</v>
      </c>
      <c r="Y120" s="27">
        <v>7.09</v>
      </c>
    </row>
    <row r="121" spans="1:25" ht="18" customHeight="1">
      <c r="A121" s="60" t="s">
        <v>1</v>
      </c>
      <c r="B121" s="3" t="s">
        <v>20</v>
      </c>
      <c r="C121" s="3" t="s">
        <v>99</v>
      </c>
      <c r="D121" s="6" t="s">
        <v>179</v>
      </c>
      <c r="E121" s="7">
        <v>4</v>
      </c>
      <c r="F121" s="8">
        <v>3</v>
      </c>
      <c r="G121" s="11">
        <v>5</v>
      </c>
      <c r="H121" s="2">
        <f t="shared" si="1"/>
        <v>1.667</v>
      </c>
      <c r="I121" s="12" t="s">
        <v>177</v>
      </c>
      <c r="J121" s="11">
        <v>1</v>
      </c>
      <c r="K121" s="24">
        <v>2</v>
      </c>
      <c r="L121" s="213"/>
      <c r="M121" s="214"/>
      <c r="N121" s="214"/>
      <c r="O121" s="214"/>
      <c r="P121" s="214"/>
      <c r="Q121" s="215"/>
      <c r="R121" s="26">
        <v>6.79</v>
      </c>
      <c r="S121" s="11">
        <v>0.04</v>
      </c>
      <c r="T121" s="11">
        <v>6.81</v>
      </c>
      <c r="U121" s="27">
        <v>6.82</v>
      </c>
      <c r="V121" s="25">
        <v>6.8</v>
      </c>
      <c r="W121" s="11">
        <v>0</v>
      </c>
      <c r="X121" s="11">
        <v>6.8</v>
      </c>
      <c r="Y121" s="27">
        <v>6.8</v>
      </c>
    </row>
    <row r="122" spans="1:25" ht="18" customHeight="1">
      <c r="A122" s="60" t="s">
        <v>1</v>
      </c>
      <c r="B122" s="3" t="s">
        <v>20</v>
      </c>
      <c r="C122" s="3" t="s">
        <v>100</v>
      </c>
      <c r="D122" s="6" t="s">
        <v>179</v>
      </c>
      <c r="E122" s="7">
        <v>10</v>
      </c>
      <c r="F122" s="9">
        <v>8</v>
      </c>
      <c r="G122" s="11">
        <v>51</v>
      </c>
      <c r="H122" s="2">
        <f t="shared" si="1"/>
        <v>6.375</v>
      </c>
      <c r="I122" s="12" t="s">
        <v>177</v>
      </c>
      <c r="J122" s="11">
        <v>7</v>
      </c>
      <c r="K122" s="24">
        <v>17</v>
      </c>
      <c r="L122" s="213"/>
      <c r="M122" s="214"/>
      <c r="N122" s="214"/>
      <c r="O122" s="214"/>
      <c r="P122" s="214"/>
      <c r="Q122" s="215"/>
      <c r="R122" s="26">
        <v>4.5599999999999996</v>
      </c>
      <c r="S122" s="11">
        <v>0.82</v>
      </c>
      <c r="T122" s="11">
        <v>5.19</v>
      </c>
      <c r="U122" s="27">
        <v>5.81</v>
      </c>
      <c r="V122" s="25">
        <v>5.2</v>
      </c>
      <c r="W122" s="11">
        <v>0.78</v>
      </c>
      <c r="X122" s="11">
        <v>5.92</v>
      </c>
      <c r="Y122" s="27">
        <v>6.13</v>
      </c>
    </row>
    <row r="123" spans="1:25" ht="18" customHeight="1">
      <c r="A123" s="60" t="s">
        <v>1</v>
      </c>
      <c r="B123" s="3" t="s">
        <v>20</v>
      </c>
      <c r="C123" s="3" t="s">
        <v>101</v>
      </c>
      <c r="D123" s="6" t="s">
        <v>179</v>
      </c>
      <c r="E123" s="7">
        <v>15</v>
      </c>
      <c r="F123" s="10">
        <v>9</v>
      </c>
      <c r="G123" s="11">
        <v>29</v>
      </c>
      <c r="H123" s="2">
        <f t="shared" si="1"/>
        <v>3.222</v>
      </c>
      <c r="I123" s="12" t="s">
        <v>177</v>
      </c>
      <c r="J123" s="11">
        <v>9</v>
      </c>
      <c r="K123" s="24">
        <v>10</v>
      </c>
      <c r="L123" s="213"/>
      <c r="M123" s="214"/>
      <c r="N123" s="214"/>
      <c r="O123" s="214"/>
      <c r="P123" s="214"/>
      <c r="Q123" s="215"/>
      <c r="R123" s="26">
        <v>5.18</v>
      </c>
      <c r="S123" s="11">
        <v>0.51</v>
      </c>
      <c r="T123" s="11">
        <v>5.41</v>
      </c>
      <c r="U123" s="27">
        <v>5.62</v>
      </c>
      <c r="V123" s="25">
        <v>5.69</v>
      </c>
      <c r="W123" s="11">
        <v>0.8</v>
      </c>
      <c r="X123" s="11">
        <v>6.18</v>
      </c>
      <c r="Y123" s="27">
        <v>6.66</v>
      </c>
    </row>
    <row r="124" spans="1:25" ht="18" customHeight="1">
      <c r="A124" s="60" t="s">
        <v>1</v>
      </c>
      <c r="B124" s="3" t="s">
        <v>20</v>
      </c>
      <c r="C124" s="3" t="s">
        <v>102</v>
      </c>
      <c r="D124" s="6" t="s">
        <v>179</v>
      </c>
      <c r="E124" s="7">
        <v>9</v>
      </c>
      <c r="F124" s="10">
        <v>6</v>
      </c>
      <c r="G124" s="11">
        <v>16</v>
      </c>
      <c r="H124" s="2">
        <f t="shared" si="1"/>
        <v>2.6669999999999998</v>
      </c>
      <c r="I124" s="12" t="s">
        <v>177</v>
      </c>
      <c r="J124" s="11">
        <v>5</v>
      </c>
      <c r="K124" s="24">
        <v>10</v>
      </c>
      <c r="L124" s="213"/>
      <c r="M124" s="214"/>
      <c r="N124" s="214"/>
      <c r="O124" s="214"/>
      <c r="P124" s="214"/>
      <c r="Q124" s="215"/>
      <c r="R124" s="26">
        <v>4.29</v>
      </c>
      <c r="S124" s="11">
        <v>0.26</v>
      </c>
      <c r="T124" s="11">
        <v>4.45</v>
      </c>
      <c r="U124" s="27">
        <v>4.71</v>
      </c>
      <c r="V124" s="25">
        <v>5.8</v>
      </c>
      <c r="W124" s="11">
        <v>1.02</v>
      </c>
      <c r="X124" s="11">
        <v>6.71</v>
      </c>
      <c r="Y124" s="27">
        <v>6.75</v>
      </c>
    </row>
    <row r="125" spans="1:25" ht="18" customHeight="1">
      <c r="A125" s="60" t="s">
        <v>1</v>
      </c>
      <c r="B125" s="3" t="s">
        <v>19</v>
      </c>
      <c r="C125" s="3" t="s">
        <v>103</v>
      </c>
      <c r="D125" s="6" t="s">
        <v>179</v>
      </c>
      <c r="E125" s="7">
        <v>6</v>
      </c>
      <c r="F125" s="8">
        <v>7</v>
      </c>
      <c r="G125" s="11">
        <v>36</v>
      </c>
      <c r="H125" s="2">
        <f t="shared" si="1"/>
        <v>5.1429999999999998</v>
      </c>
      <c r="I125" s="12" t="s">
        <v>177</v>
      </c>
      <c r="J125" s="11">
        <v>7</v>
      </c>
      <c r="K125" s="24">
        <v>16</v>
      </c>
      <c r="L125" s="213"/>
      <c r="M125" s="214"/>
      <c r="N125" s="214"/>
      <c r="O125" s="214"/>
      <c r="P125" s="214"/>
      <c r="Q125" s="215"/>
      <c r="R125" s="26">
        <v>4.5599999999999996</v>
      </c>
      <c r="S125" s="11">
        <v>0.35</v>
      </c>
      <c r="T125" s="11">
        <v>4.8899999999999997</v>
      </c>
      <c r="U125" s="27">
        <v>4.92</v>
      </c>
      <c r="V125" s="25">
        <v>5.25</v>
      </c>
      <c r="W125" s="11">
        <v>0.85</v>
      </c>
      <c r="X125" s="11">
        <v>5.58</v>
      </c>
      <c r="Y125" s="27">
        <v>6.89</v>
      </c>
    </row>
    <row r="126" spans="1:25" ht="18" customHeight="1">
      <c r="A126" s="60" t="s">
        <v>1</v>
      </c>
      <c r="B126" s="3" t="s">
        <v>19</v>
      </c>
      <c r="C126" s="3" t="s">
        <v>104</v>
      </c>
      <c r="D126" s="6" t="s">
        <v>179</v>
      </c>
      <c r="E126" s="7">
        <v>4</v>
      </c>
      <c r="F126" s="10">
        <v>4</v>
      </c>
      <c r="G126" s="11">
        <v>21</v>
      </c>
      <c r="H126" s="2">
        <f t="shared" si="1"/>
        <v>5.25</v>
      </c>
      <c r="I126" s="12" t="s">
        <v>177</v>
      </c>
      <c r="J126" s="11">
        <v>4</v>
      </c>
      <c r="K126" s="24">
        <v>11</v>
      </c>
      <c r="L126" s="213"/>
      <c r="M126" s="214"/>
      <c r="N126" s="214"/>
      <c r="O126" s="214"/>
      <c r="P126" s="214"/>
      <c r="Q126" s="215"/>
      <c r="R126" s="26">
        <v>4.49</v>
      </c>
      <c r="S126" s="11">
        <v>0.27</v>
      </c>
      <c r="T126" s="11">
        <v>4.5599999999999996</v>
      </c>
      <c r="U126" s="27">
        <v>4.95</v>
      </c>
      <c r="V126" s="25">
        <v>5.85</v>
      </c>
      <c r="W126" s="11">
        <v>0.83</v>
      </c>
      <c r="X126" s="11">
        <v>6.01</v>
      </c>
      <c r="Y126" s="27">
        <v>7.22</v>
      </c>
    </row>
    <row r="127" spans="1:25" ht="18" customHeight="1">
      <c r="A127" s="60" t="s">
        <v>1</v>
      </c>
      <c r="B127" s="3" t="s">
        <v>19</v>
      </c>
      <c r="C127" s="3" t="s">
        <v>105</v>
      </c>
      <c r="D127" s="6" t="s">
        <v>179</v>
      </c>
      <c r="E127" s="7">
        <v>3</v>
      </c>
      <c r="F127" s="10">
        <v>2</v>
      </c>
      <c r="G127" s="11">
        <v>14</v>
      </c>
      <c r="H127" s="2">
        <f t="shared" si="1"/>
        <v>7</v>
      </c>
      <c r="I127" s="12" t="s">
        <v>177</v>
      </c>
      <c r="J127" s="11">
        <v>0</v>
      </c>
      <c r="K127" s="24">
        <v>12</v>
      </c>
      <c r="L127" s="216"/>
      <c r="M127" s="217"/>
      <c r="N127" s="217"/>
      <c r="O127" s="217"/>
      <c r="P127" s="217"/>
      <c r="Q127" s="218"/>
      <c r="R127" s="26">
        <v>5.47</v>
      </c>
      <c r="S127" s="11">
        <v>0.74</v>
      </c>
      <c r="T127" s="11">
        <v>5.84</v>
      </c>
      <c r="U127" s="27">
        <v>6.22</v>
      </c>
      <c r="V127" s="25"/>
      <c r="W127" s="11"/>
      <c r="X127" s="11"/>
      <c r="Y127" s="27"/>
    </row>
    <row r="128" spans="1:25" ht="18" customHeight="1">
      <c r="A128" s="60" t="s">
        <v>1</v>
      </c>
      <c r="B128" s="3" t="s">
        <v>20</v>
      </c>
      <c r="C128" s="3" t="s">
        <v>94</v>
      </c>
      <c r="D128" s="6" t="s">
        <v>180</v>
      </c>
      <c r="E128" s="58">
        <v>8</v>
      </c>
      <c r="F128" s="3">
        <v>8</v>
      </c>
      <c r="G128" s="11">
        <v>75</v>
      </c>
      <c r="H128" s="2">
        <f t="shared" si="1"/>
        <v>9.375</v>
      </c>
      <c r="I128" s="12" t="s">
        <v>177</v>
      </c>
      <c r="J128" s="11">
        <v>8</v>
      </c>
      <c r="K128" s="24">
        <v>4</v>
      </c>
      <c r="L128" s="26">
        <v>32</v>
      </c>
      <c r="M128" s="11">
        <v>5</v>
      </c>
      <c r="N128" s="11">
        <v>61.39</v>
      </c>
      <c r="O128" s="11">
        <v>5.73</v>
      </c>
      <c r="P128" s="11">
        <v>76</v>
      </c>
      <c r="Q128" s="27">
        <v>50</v>
      </c>
      <c r="R128" s="26">
        <v>4.01</v>
      </c>
      <c r="S128" s="11">
        <v>0.59</v>
      </c>
      <c r="T128" s="11">
        <v>4.38</v>
      </c>
      <c r="U128" s="27">
        <v>4.7699999999999996</v>
      </c>
      <c r="V128" s="25">
        <v>4.32</v>
      </c>
      <c r="W128" s="11">
        <v>0.36</v>
      </c>
      <c r="X128" s="11">
        <v>4.6100000000000003</v>
      </c>
      <c r="Y128" s="27">
        <v>4.8899999999999997</v>
      </c>
    </row>
    <row r="129" spans="1:25" ht="18" customHeight="1">
      <c r="A129" s="60" t="s">
        <v>1</v>
      </c>
      <c r="B129" s="3" t="s">
        <v>20</v>
      </c>
      <c r="C129" s="3" t="s">
        <v>95</v>
      </c>
      <c r="D129" s="6" t="s">
        <v>180</v>
      </c>
      <c r="E129" s="58">
        <v>6</v>
      </c>
      <c r="F129" s="3">
        <v>6</v>
      </c>
      <c r="G129" s="11">
        <v>49</v>
      </c>
      <c r="H129" s="2">
        <f t="shared" si="1"/>
        <v>8.1669999999999998</v>
      </c>
      <c r="I129" s="12" t="s">
        <v>177</v>
      </c>
      <c r="J129" s="11">
        <v>6</v>
      </c>
      <c r="K129" s="24">
        <v>2</v>
      </c>
      <c r="L129" s="26">
        <v>24</v>
      </c>
      <c r="M129" s="11">
        <v>5</v>
      </c>
      <c r="N129" s="11">
        <v>61.45</v>
      </c>
      <c r="O129" s="11">
        <v>12.17</v>
      </c>
      <c r="P129" s="11">
        <v>80</v>
      </c>
      <c r="Q129" s="27">
        <v>40</v>
      </c>
      <c r="R129" s="26">
        <v>3.87</v>
      </c>
      <c r="S129" s="11">
        <v>0.39</v>
      </c>
      <c r="T129" s="11">
        <v>4.01</v>
      </c>
      <c r="U129" s="27">
        <v>4.63</v>
      </c>
      <c r="V129" s="25">
        <v>4.1399999999999997</v>
      </c>
      <c r="W129" s="11">
        <v>0.54</v>
      </c>
      <c r="X129" s="11">
        <v>4.62</v>
      </c>
      <c r="Y129" s="27">
        <v>4.8099999999999996</v>
      </c>
    </row>
    <row r="130" spans="1:25" ht="18" customHeight="1">
      <c r="A130" s="60" t="s">
        <v>1</v>
      </c>
      <c r="B130" s="3" t="s">
        <v>20</v>
      </c>
      <c r="C130" s="3" t="s">
        <v>96</v>
      </c>
      <c r="D130" s="6" t="s">
        <v>180</v>
      </c>
      <c r="E130" s="58">
        <v>5</v>
      </c>
      <c r="F130" s="3">
        <v>5</v>
      </c>
      <c r="G130" s="11">
        <v>63</v>
      </c>
      <c r="H130" s="2">
        <f t="shared" si="1"/>
        <v>12.6</v>
      </c>
      <c r="I130" s="12" t="s">
        <v>177</v>
      </c>
      <c r="J130" s="11">
        <v>5</v>
      </c>
      <c r="K130" s="24">
        <v>2</v>
      </c>
      <c r="L130" s="26">
        <v>20</v>
      </c>
      <c r="M130" s="11">
        <v>4</v>
      </c>
      <c r="N130" s="11">
        <v>53.22</v>
      </c>
      <c r="O130" s="11">
        <v>6.84</v>
      </c>
      <c r="P130" s="11">
        <v>64</v>
      </c>
      <c r="Q130" s="27">
        <v>43</v>
      </c>
      <c r="R130" s="26">
        <v>4.4000000000000004</v>
      </c>
      <c r="S130" s="11">
        <v>0.35</v>
      </c>
      <c r="T130" s="11">
        <v>4.46</v>
      </c>
      <c r="U130" s="27">
        <v>5.0199999999999996</v>
      </c>
      <c r="V130" s="25">
        <v>4.68</v>
      </c>
      <c r="W130" s="11">
        <v>0.5</v>
      </c>
      <c r="X130" s="11">
        <v>5.0199999999999996</v>
      </c>
      <c r="Y130" s="27">
        <v>5.46</v>
      </c>
    </row>
    <row r="131" spans="1:25" ht="18" customHeight="1">
      <c r="A131" s="60" t="s">
        <v>1</v>
      </c>
      <c r="B131" s="3" t="s">
        <v>20</v>
      </c>
      <c r="C131" s="3" t="s">
        <v>100</v>
      </c>
      <c r="D131" s="6" t="s">
        <v>180</v>
      </c>
      <c r="E131" s="58">
        <v>5</v>
      </c>
      <c r="F131" s="3">
        <v>4</v>
      </c>
      <c r="G131" s="11">
        <v>31</v>
      </c>
      <c r="H131" s="2">
        <f t="shared" si="1"/>
        <v>7.75</v>
      </c>
      <c r="I131" s="12" t="s">
        <v>177</v>
      </c>
      <c r="J131" s="11">
        <v>4</v>
      </c>
      <c r="K131" s="24">
        <v>5</v>
      </c>
      <c r="L131" s="26">
        <v>16</v>
      </c>
      <c r="M131" s="11">
        <v>4</v>
      </c>
      <c r="N131" s="11">
        <v>59.46</v>
      </c>
      <c r="O131" s="11">
        <v>8.9600000000000009</v>
      </c>
      <c r="P131" s="11">
        <v>77.5</v>
      </c>
      <c r="Q131" s="27">
        <v>47.5</v>
      </c>
      <c r="R131" s="26">
        <v>4.8099999999999996</v>
      </c>
      <c r="S131" s="11">
        <v>1.1599999999999999</v>
      </c>
      <c r="T131" s="11">
        <v>5.6</v>
      </c>
      <c r="U131" s="27">
        <v>6.06</v>
      </c>
      <c r="V131" s="25">
        <v>5.91</v>
      </c>
      <c r="W131" s="11">
        <v>1</v>
      </c>
      <c r="X131" s="11">
        <v>6.32</v>
      </c>
      <c r="Y131" s="27">
        <v>7.47</v>
      </c>
    </row>
    <row r="132" spans="1:25" ht="18" customHeight="1">
      <c r="A132" s="60" t="s">
        <v>1</v>
      </c>
      <c r="B132" s="3" t="s">
        <v>20</v>
      </c>
      <c r="C132" s="3" t="s">
        <v>101</v>
      </c>
      <c r="D132" s="6" t="s">
        <v>180</v>
      </c>
      <c r="E132" s="58">
        <v>6</v>
      </c>
      <c r="F132" s="3">
        <v>6</v>
      </c>
      <c r="G132" s="11">
        <v>15</v>
      </c>
      <c r="H132" s="2">
        <f t="shared" ref="H132:H136" si="2">ROUND(G132/F132,3)</f>
        <v>2.5</v>
      </c>
      <c r="I132" s="12" t="s">
        <v>177</v>
      </c>
      <c r="J132" s="11">
        <v>6</v>
      </c>
      <c r="K132" s="24">
        <v>3</v>
      </c>
      <c r="L132" s="26">
        <v>15</v>
      </c>
      <c r="M132" s="11">
        <v>3</v>
      </c>
      <c r="N132" s="11">
        <v>54.46</v>
      </c>
      <c r="O132" s="11">
        <v>16.600000000000001</v>
      </c>
      <c r="P132" s="11">
        <v>77.5</v>
      </c>
      <c r="Q132" s="27">
        <v>14</v>
      </c>
      <c r="R132" s="26">
        <v>5.63</v>
      </c>
      <c r="S132" s="11">
        <v>0.35</v>
      </c>
      <c r="T132" s="11">
        <v>5.64</v>
      </c>
      <c r="U132" s="27">
        <v>6.33</v>
      </c>
      <c r="V132" s="25">
        <v>5.84</v>
      </c>
      <c r="W132" s="11">
        <v>0.36</v>
      </c>
      <c r="X132" s="11">
        <v>6.05</v>
      </c>
      <c r="Y132" s="27">
        <v>6.49</v>
      </c>
    </row>
    <row r="133" spans="1:25" ht="18" customHeight="1">
      <c r="A133" s="60" t="s">
        <v>1</v>
      </c>
      <c r="B133" s="3" t="s">
        <v>20</v>
      </c>
      <c r="C133" s="3" t="s">
        <v>102</v>
      </c>
      <c r="D133" s="6" t="s">
        <v>180</v>
      </c>
      <c r="E133" s="58">
        <v>5</v>
      </c>
      <c r="F133" s="3">
        <v>4</v>
      </c>
      <c r="G133" s="11">
        <v>13</v>
      </c>
      <c r="H133" s="2">
        <f t="shared" si="2"/>
        <v>3.25</v>
      </c>
      <c r="I133" s="12" t="s">
        <v>177</v>
      </c>
      <c r="J133" s="11">
        <v>4</v>
      </c>
      <c r="K133" s="24">
        <v>0</v>
      </c>
      <c r="L133" s="26">
        <v>13</v>
      </c>
      <c r="M133" s="11">
        <v>7</v>
      </c>
      <c r="N133" s="11">
        <v>70.08</v>
      </c>
      <c r="O133" s="11">
        <v>10.56</v>
      </c>
      <c r="P133" s="11">
        <v>80</v>
      </c>
      <c r="Q133" s="27">
        <v>55.5</v>
      </c>
      <c r="R133" s="26">
        <v>5.23</v>
      </c>
      <c r="S133" s="11">
        <v>0.33</v>
      </c>
      <c r="T133" s="11">
        <v>5.49</v>
      </c>
      <c r="U133" s="27">
        <v>5.67</v>
      </c>
      <c r="V133" s="25">
        <v>5.23</v>
      </c>
      <c r="W133" s="11">
        <v>0.33</v>
      </c>
      <c r="X133" s="11">
        <v>5.49</v>
      </c>
      <c r="Y133" s="27">
        <v>5.67</v>
      </c>
    </row>
    <row r="134" spans="1:25" ht="18" customHeight="1">
      <c r="A134" s="60" t="s">
        <v>1</v>
      </c>
      <c r="B134" s="3" t="s">
        <v>19</v>
      </c>
      <c r="C134" s="3" t="s">
        <v>103</v>
      </c>
      <c r="D134" s="6" t="s">
        <v>180</v>
      </c>
      <c r="E134" s="58">
        <v>7</v>
      </c>
      <c r="F134" s="3">
        <v>5</v>
      </c>
      <c r="G134" s="11">
        <v>16</v>
      </c>
      <c r="H134" s="2">
        <f t="shared" si="2"/>
        <v>3.2</v>
      </c>
      <c r="I134" s="12" t="s">
        <v>177</v>
      </c>
      <c r="J134" s="11">
        <v>5</v>
      </c>
      <c r="K134" s="24">
        <v>2</v>
      </c>
      <c r="L134" s="26">
        <v>16</v>
      </c>
      <c r="M134" s="11">
        <v>2</v>
      </c>
      <c r="N134" s="11">
        <v>54.18</v>
      </c>
      <c r="O134" s="11">
        <v>12.43</v>
      </c>
      <c r="P134" s="11">
        <v>76</v>
      </c>
      <c r="Q134" s="27">
        <v>36</v>
      </c>
      <c r="R134" s="26">
        <v>5.17</v>
      </c>
      <c r="S134" s="11">
        <v>0.65</v>
      </c>
      <c r="T134" s="11">
        <v>5.3</v>
      </c>
      <c r="U134" s="27">
        <v>6.13</v>
      </c>
      <c r="V134" s="25">
        <v>5.82</v>
      </c>
      <c r="W134" s="11">
        <v>1.1100000000000001</v>
      </c>
      <c r="X134" s="11">
        <v>6.56</v>
      </c>
      <c r="Y134" s="27">
        <v>7.23</v>
      </c>
    </row>
    <row r="135" spans="1:25" ht="18" customHeight="1">
      <c r="A135" s="60" t="s">
        <v>1</v>
      </c>
      <c r="B135" s="3" t="s">
        <v>19</v>
      </c>
      <c r="C135" s="3" t="s">
        <v>104</v>
      </c>
      <c r="D135" s="6" t="s">
        <v>180</v>
      </c>
      <c r="E135" s="58">
        <v>2</v>
      </c>
      <c r="F135" s="3">
        <v>2</v>
      </c>
      <c r="G135" s="11">
        <v>9</v>
      </c>
      <c r="H135" s="2">
        <f t="shared" si="2"/>
        <v>4.5</v>
      </c>
      <c r="I135" s="12" t="s">
        <v>177</v>
      </c>
      <c r="J135" s="11">
        <v>2</v>
      </c>
      <c r="K135" s="24">
        <v>0</v>
      </c>
      <c r="L135" s="26">
        <v>8</v>
      </c>
      <c r="M135" s="11">
        <v>0</v>
      </c>
      <c r="N135" s="11">
        <v>60.81</v>
      </c>
      <c r="O135" s="11">
        <v>10.8</v>
      </c>
      <c r="P135" s="11">
        <v>77</v>
      </c>
      <c r="Q135" s="27">
        <v>42.5</v>
      </c>
      <c r="R135" s="26">
        <v>4.25</v>
      </c>
      <c r="S135" s="11">
        <v>0.05</v>
      </c>
      <c r="T135" s="11">
        <v>4.28</v>
      </c>
      <c r="U135" s="27">
        <v>4.3</v>
      </c>
      <c r="V135" s="25">
        <v>4.25</v>
      </c>
      <c r="W135" s="11">
        <v>0.05</v>
      </c>
      <c r="X135" s="11">
        <v>4.28</v>
      </c>
      <c r="Y135" s="27">
        <v>4.3</v>
      </c>
    </row>
    <row r="136" spans="1:25" ht="18" customHeight="1" thickBot="1">
      <c r="A136" s="61" t="s">
        <v>0</v>
      </c>
      <c r="B136" s="62" t="s">
        <v>18</v>
      </c>
      <c r="C136" s="62" t="s">
        <v>89</v>
      </c>
      <c r="D136" s="34" t="s">
        <v>182</v>
      </c>
      <c r="E136" s="29">
        <v>20</v>
      </c>
      <c r="F136" s="62">
        <v>30</v>
      </c>
      <c r="G136" s="29">
        <v>26</v>
      </c>
      <c r="H136" s="36">
        <f t="shared" si="2"/>
        <v>0.86699999999999999</v>
      </c>
      <c r="I136" s="63" t="s">
        <v>177</v>
      </c>
      <c r="J136" s="29">
        <v>8</v>
      </c>
      <c r="K136" s="37">
        <v>0</v>
      </c>
      <c r="L136" s="222" t="s">
        <v>183</v>
      </c>
      <c r="M136" s="223"/>
      <c r="N136" s="223"/>
      <c r="O136" s="223"/>
      <c r="P136" s="223"/>
      <c r="Q136" s="224"/>
      <c r="R136" s="28">
        <v>6.41</v>
      </c>
      <c r="S136" s="29">
        <v>1.33</v>
      </c>
      <c r="T136" s="29">
        <v>7.09</v>
      </c>
      <c r="U136" s="30">
        <v>8.65</v>
      </c>
      <c r="V136" s="38">
        <v>6.41</v>
      </c>
      <c r="W136" s="29">
        <v>1.21</v>
      </c>
      <c r="X136" s="29">
        <v>6.94</v>
      </c>
      <c r="Y136" s="30">
        <v>8.65</v>
      </c>
    </row>
    <row r="138" spans="1:25">
      <c r="A138" s="15" t="s">
        <v>207</v>
      </c>
    </row>
  </sheetData>
  <autoFilter ref="A2:Y136" xr:uid="{00000000-0009-0000-0000-000004000000}"/>
  <mergeCells count="12">
    <mergeCell ref="A1:A2"/>
    <mergeCell ref="B1:B2"/>
    <mergeCell ref="C1:C2"/>
    <mergeCell ref="D1:D2"/>
    <mergeCell ref="F1:K1"/>
    <mergeCell ref="E1:E2"/>
    <mergeCell ref="L3:Q48"/>
    <mergeCell ref="L104:Q127"/>
    <mergeCell ref="L136:Q136"/>
    <mergeCell ref="R1:U1"/>
    <mergeCell ref="V1:Y1"/>
    <mergeCell ref="L1:Q1"/>
  </mergeCells>
  <phoneticPr fontId="1" type="noConversion"/>
  <pageMargins left="0.7" right="0.7" top="0.75" bottom="0.75" header="0.3" footer="0.3"/>
  <pageSetup paperSize="9" scale="67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W31"/>
  <sheetViews>
    <sheetView zoomScale="85" zoomScaleNormal="85" workbookViewId="0">
      <selection activeCell="W17" sqref="W17"/>
    </sheetView>
  </sheetViews>
  <sheetFormatPr defaultRowHeight="16.5"/>
  <cols>
    <col min="2" max="2" width="23.25" customWidth="1"/>
    <col min="3" max="3" width="15.75" customWidth="1"/>
    <col min="4" max="5" width="20.875" customWidth="1"/>
    <col min="6" max="6" width="10.75" style="5" hidden="1" customWidth="1"/>
    <col min="11" max="11" width="10" customWidth="1"/>
    <col min="20" max="20" width="8" bestFit="1" customWidth="1"/>
  </cols>
  <sheetData>
    <row r="1" spans="1:23" s="19" customFormat="1" ht="16.5" customHeight="1">
      <c r="A1" s="164" t="s">
        <v>112</v>
      </c>
      <c r="B1" s="164" t="s">
        <v>113</v>
      </c>
      <c r="C1" s="164" t="s">
        <v>114</v>
      </c>
      <c r="D1" s="164" t="s">
        <v>126</v>
      </c>
      <c r="E1" s="164" t="s">
        <v>211</v>
      </c>
      <c r="F1" s="165" t="s">
        <v>157</v>
      </c>
      <c r="G1" s="164" t="s">
        <v>162</v>
      </c>
      <c r="H1" s="164"/>
      <c r="I1" s="164"/>
      <c r="J1" s="164"/>
      <c r="K1" s="164"/>
      <c r="L1" s="167" t="s">
        <v>184</v>
      </c>
      <c r="M1" s="167"/>
      <c r="N1" s="167"/>
      <c r="O1" s="167"/>
      <c r="P1" s="163" t="s">
        <v>185</v>
      </c>
      <c r="Q1" s="163"/>
      <c r="R1" s="163"/>
      <c r="S1" s="163"/>
      <c r="T1" s="171" t="s">
        <v>153</v>
      </c>
      <c r="U1" s="171"/>
      <c r="V1" s="170" t="s">
        <v>201</v>
      </c>
      <c r="W1" s="170"/>
    </row>
    <row r="2" spans="1:23" s="19" customFormat="1" ht="27">
      <c r="A2" s="164"/>
      <c r="B2" s="164"/>
      <c r="C2" s="164"/>
      <c r="D2" s="164"/>
      <c r="E2" s="164"/>
      <c r="F2" s="164"/>
      <c r="G2" s="111" t="s">
        <v>116</v>
      </c>
      <c r="H2" s="111" t="s">
        <v>117</v>
      </c>
      <c r="I2" s="111" t="s">
        <v>118</v>
      </c>
      <c r="J2" s="112" t="s">
        <v>120</v>
      </c>
      <c r="K2" s="112" t="s">
        <v>129</v>
      </c>
      <c r="L2" s="116" t="s">
        <v>154</v>
      </c>
      <c r="M2" s="116" t="s">
        <v>121</v>
      </c>
      <c r="N2" s="116" t="s">
        <v>122</v>
      </c>
      <c r="O2" s="116" t="s">
        <v>123</v>
      </c>
      <c r="P2" s="117" t="s">
        <v>154</v>
      </c>
      <c r="Q2" s="117" t="s">
        <v>121</v>
      </c>
      <c r="R2" s="117" t="s">
        <v>122</v>
      </c>
      <c r="S2" s="117" t="s">
        <v>123</v>
      </c>
      <c r="T2" s="128" t="s">
        <v>146</v>
      </c>
      <c r="U2" s="129" t="s">
        <v>264</v>
      </c>
      <c r="V2" s="130" t="s">
        <v>203</v>
      </c>
      <c r="W2" s="131" t="s">
        <v>202</v>
      </c>
    </row>
    <row r="3" spans="1:23" ht="18" customHeight="1">
      <c r="A3" s="6" t="s">
        <v>124</v>
      </c>
      <c r="B3" s="6" t="s">
        <v>6</v>
      </c>
      <c r="C3" s="113" t="s">
        <v>209</v>
      </c>
      <c r="D3" s="113"/>
      <c r="E3" s="113" t="s">
        <v>215</v>
      </c>
      <c r="F3" s="113">
        <v>36</v>
      </c>
      <c r="G3" s="113" t="s">
        <v>216</v>
      </c>
      <c r="H3" s="113"/>
      <c r="I3" s="113"/>
      <c r="J3" s="12"/>
      <c r="K3" s="12"/>
      <c r="L3" s="12"/>
      <c r="M3" s="12"/>
      <c r="N3" s="12"/>
      <c r="O3" s="12"/>
      <c r="P3" s="12"/>
      <c r="Q3" s="12"/>
      <c r="R3" s="12"/>
      <c r="S3" s="12"/>
      <c r="T3" s="3"/>
      <c r="U3" s="132"/>
      <c r="V3" s="3"/>
      <c r="W3" s="132"/>
    </row>
    <row r="4" spans="1:23" ht="18" customHeight="1">
      <c r="A4" s="6" t="s">
        <v>124</v>
      </c>
      <c r="B4" s="6" t="s">
        <v>6</v>
      </c>
      <c r="C4" s="6" t="s">
        <v>39</v>
      </c>
      <c r="D4" s="6" t="s">
        <v>107</v>
      </c>
      <c r="E4" s="113" t="s">
        <v>215</v>
      </c>
      <c r="F4" s="113">
        <v>5</v>
      </c>
      <c r="G4" s="7">
        <v>5</v>
      </c>
      <c r="H4" s="113">
        <v>16</v>
      </c>
      <c r="I4" s="2">
        <f>ROUND(H4/G4,2)</f>
        <v>3.2</v>
      </c>
      <c r="J4" s="113">
        <v>5</v>
      </c>
      <c r="K4" s="113">
        <v>2</v>
      </c>
      <c r="L4" s="113">
        <v>4</v>
      </c>
      <c r="M4" s="113">
        <v>2.0699999999999998</v>
      </c>
      <c r="N4" s="113">
        <v>5.86</v>
      </c>
      <c r="O4" s="113">
        <v>6.25</v>
      </c>
      <c r="P4" s="113">
        <v>4.96</v>
      </c>
      <c r="Q4" s="113">
        <v>1.05</v>
      </c>
      <c r="R4" s="113">
        <v>5.86</v>
      </c>
      <c r="S4" s="113">
        <v>6.25</v>
      </c>
      <c r="T4" s="3">
        <v>300</v>
      </c>
      <c r="U4" s="3">
        <v>278.60000000000002</v>
      </c>
      <c r="V4" s="3" t="s">
        <v>177</v>
      </c>
      <c r="W4" s="3"/>
    </row>
    <row r="5" spans="1:23" ht="18" customHeight="1">
      <c r="A5" s="6" t="s">
        <v>124</v>
      </c>
      <c r="B5" s="6" t="s">
        <v>6</v>
      </c>
      <c r="C5" s="6" t="s">
        <v>39</v>
      </c>
      <c r="D5" s="6" t="s">
        <v>108</v>
      </c>
      <c r="E5" s="113" t="s">
        <v>215</v>
      </c>
      <c r="F5" s="113">
        <v>3</v>
      </c>
      <c r="G5" s="7">
        <v>3</v>
      </c>
      <c r="H5" s="113">
        <v>16</v>
      </c>
      <c r="I5" s="2">
        <f t="shared" ref="I5:I29" si="0">ROUND(H5/G5,2)</f>
        <v>5.33</v>
      </c>
      <c r="J5" s="113">
        <v>3</v>
      </c>
      <c r="K5" s="113">
        <v>3</v>
      </c>
      <c r="L5" s="113">
        <v>5.67</v>
      </c>
      <c r="M5" s="113">
        <v>1.38</v>
      </c>
      <c r="N5" s="113">
        <v>6.31</v>
      </c>
      <c r="O5" s="113">
        <v>7.58</v>
      </c>
      <c r="P5" s="113">
        <v>6.23</v>
      </c>
      <c r="Q5" s="113">
        <v>1.05</v>
      </c>
      <c r="R5" s="113">
        <v>6.82</v>
      </c>
      <c r="S5" s="113">
        <v>7.59</v>
      </c>
      <c r="T5" s="3">
        <v>300</v>
      </c>
      <c r="U5" s="3">
        <v>269.33</v>
      </c>
      <c r="V5" s="3" t="s">
        <v>177</v>
      </c>
      <c r="W5" s="3"/>
    </row>
    <row r="6" spans="1:23" ht="18" customHeight="1">
      <c r="A6" s="6" t="s">
        <v>124</v>
      </c>
      <c r="B6" s="6" t="s">
        <v>6</v>
      </c>
      <c r="C6" s="6" t="s">
        <v>39</v>
      </c>
      <c r="D6" s="6" t="s">
        <v>106</v>
      </c>
      <c r="E6" s="113" t="s">
        <v>215</v>
      </c>
      <c r="F6" s="113">
        <v>4</v>
      </c>
      <c r="G6" s="7">
        <v>4</v>
      </c>
      <c r="H6" s="113">
        <v>24</v>
      </c>
      <c r="I6" s="2">
        <f t="shared" si="0"/>
        <v>6</v>
      </c>
      <c r="J6" s="113">
        <v>4</v>
      </c>
      <c r="K6" s="113">
        <v>4</v>
      </c>
      <c r="L6" s="113">
        <v>5.49</v>
      </c>
      <c r="M6" s="113">
        <v>0.47</v>
      </c>
      <c r="N6" s="113">
        <v>5.73</v>
      </c>
      <c r="O6" s="113">
        <v>6.23</v>
      </c>
      <c r="P6" s="113">
        <v>5.32</v>
      </c>
      <c r="Q6" s="113">
        <v>1.48</v>
      </c>
      <c r="R6" s="113">
        <v>6.15</v>
      </c>
      <c r="S6" s="113">
        <v>7.2</v>
      </c>
      <c r="T6" s="3">
        <v>300</v>
      </c>
      <c r="U6" s="3">
        <v>265</v>
      </c>
      <c r="V6" s="3" t="s">
        <v>177</v>
      </c>
      <c r="W6" s="3"/>
    </row>
    <row r="7" spans="1:23" ht="18" customHeight="1">
      <c r="A7" s="6" t="s">
        <v>124</v>
      </c>
      <c r="B7" s="6" t="s">
        <v>6</v>
      </c>
      <c r="C7" s="6" t="s">
        <v>40</v>
      </c>
      <c r="D7" s="6" t="s">
        <v>110</v>
      </c>
      <c r="E7" s="113" t="s">
        <v>215</v>
      </c>
      <c r="F7" s="113">
        <v>5</v>
      </c>
      <c r="G7" s="7">
        <v>5</v>
      </c>
      <c r="H7" s="113">
        <v>10</v>
      </c>
      <c r="I7" s="2">
        <f t="shared" si="0"/>
        <v>2</v>
      </c>
      <c r="J7" s="113">
        <v>5</v>
      </c>
      <c r="K7" s="113">
        <v>2</v>
      </c>
      <c r="L7" s="113">
        <v>6.04</v>
      </c>
      <c r="M7" s="113">
        <v>1.1200000000000001</v>
      </c>
      <c r="N7" s="113">
        <v>7.05</v>
      </c>
      <c r="O7" s="113">
        <v>7.61</v>
      </c>
      <c r="P7" s="113">
        <v>6.22</v>
      </c>
      <c r="Q7" s="113">
        <v>1.31</v>
      </c>
      <c r="R7" s="113">
        <v>7.61</v>
      </c>
      <c r="S7" s="113">
        <v>7.94</v>
      </c>
      <c r="T7" s="3">
        <v>300</v>
      </c>
      <c r="U7" s="3">
        <v>263.2</v>
      </c>
      <c r="V7" s="3" t="s">
        <v>177</v>
      </c>
      <c r="W7" s="3"/>
    </row>
    <row r="8" spans="1:23" ht="18" customHeight="1">
      <c r="A8" s="6" t="s">
        <v>124</v>
      </c>
      <c r="B8" s="6" t="s">
        <v>6</v>
      </c>
      <c r="C8" s="6" t="s">
        <v>40</v>
      </c>
      <c r="D8" s="6" t="s">
        <v>111</v>
      </c>
      <c r="E8" s="113" t="s">
        <v>215</v>
      </c>
      <c r="F8" s="113">
        <v>5</v>
      </c>
      <c r="G8" s="7">
        <v>5</v>
      </c>
      <c r="H8" s="113">
        <v>48</v>
      </c>
      <c r="I8" s="2">
        <f t="shared" si="0"/>
        <v>9.6</v>
      </c>
      <c r="J8" s="113">
        <v>5</v>
      </c>
      <c r="K8" s="113">
        <v>4</v>
      </c>
      <c r="L8" s="113">
        <v>5.43</v>
      </c>
      <c r="M8" s="113">
        <v>1.25</v>
      </c>
      <c r="N8" s="113">
        <v>6.17</v>
      </c>
      <c r="O8" s="113">
        <v>7.11</v>
      </c>
      <c r="P8" s="113">
        <v>5.51</v>
      </c>
      <c r="Q8" s="113">
        <v>1.51</v>
      </c>
      <c r="R8" s="113">
        <v>7.11</v>
      </c>
      <c r="S8" s="113">
        <v>7.31</v>
      </c>
      <c r="T8" s="3">
        <v>300</v>
      </c>
      <c r="U8" s="3">
        <v>269.60000000000002</v>
      </c>
      <c r="V8" s="3" t="s">
        <v>177</v>
      </c>
      <c r="W8" s="3"/>
    </row>
    <row r="9" spans="1:23" ht="18" customHeight="1">
      <c r="A9" s="6" t="s">
        <v>124</v>
      </c>
      <c r="B9" s="6" t="s">
        <v>6</v>
      </c>
      <c r="C9" s="6" t="s">
        <v>40</v>
      </c>
      <c r="D9" s="6" t="s">
        <v>109</v>
      </c>
      <c r="E9" s="113" t="s">
        <v>215</v>
      </c>
      <c r="F9" s="113">
        <v>5</v>
      </c>
      <c r="G9" s="7">
        <v>5</v>
      </c>
      <c r="H9" s="113">
        <v>23</v>
      </c>
      <c r="I9" s="2">
        <f t="shared" si="0"/>
        <v>4.5999999999999996</v>
      </c>
      <c r="J9" s="113">
        <v>5</v>
      </c>
      <c r="K9" s="113">
        <v>7</v>
      </c>
      <c r="L9" s="113">
        <v>5.24</v>
      </c>
      <c r="M9" s="113">
        <v>1.18</v>
      </c>
      <c r="N9" s="113">
        <v>5.44</v>
      </c>
      <c r="O9" s="113">
        <v>7.2</v>
      </c>
      <c r="P9" s="113">
        <v>6.05</v>
      </c>
      <c r="Q9" s="113">
        <v>1.08</v>
      </c>
      <c r="R9" s="113">
        <v>7.2</v>
      </c>
      <c r="S9" s="113">
        <v>7.25</v>
      </c>
      <c r="T9" s="3">
        <v>300</v>
      </c>
      <c r="U9" s="3">
        <v>252.27</v>
      </c>
      <c r="V9" s="3" t="s">
        <v>177</v>
      </c>
      <c r="W9" s="3"/>
    </row>
    <row r="10" spans="1:23" ht="18" customHeight="1">
      <c r="A10" s="6" t="s">
        <v>124</v>
      </c>
      <c r="B10" s="6" t="s">
        <v>6</v>
      </c>
      <c r="C10" s="6" t="s">
        <v>206</v>
      </c>
      <c r="D10" s="6" t="s">
        <v>196</v>
      </c>
      <c r="E10" s="113" t="s">
        <v>215</v>
      </c>
      <c r="F10" s="113">
        <v>3</v>
      </c>
      <c r="G10" s="7">
        <v>1</v>
      </c>
      <c r="H10" s="113">
        <v>4</v>
      </c>
      <c r="I10" s="2">
        <f t="shared" si="0"/>
        <v>4</v>
      </c>
      <c r="J10" s="113">
        <v>1</v>
      </c>
      <c r="K10" s="113">
        <v>0</v>
      </c>
      <c r="L10" s="113">
        <v>6.41</v>
      </c>
      <c r="M10" s="113">
        <v>1.41</v>
      </c>
      <c r="N10" s="113">
        <v>7.4</v>
      </c>
      <c r="O10" s="113">
        <v>7.55</v>
      </c>
      <c r="P10" s="113">
        <v>7.55</v>
      </c>
      <c r="Q10" s="113">
        <v>0</v>
      </c>
      <c r="R10" s="113">
        <v>7.55</v>
      </c>
      <c r="S10" s="113">
        <v>7.55</v>
      </c>
      <c r="T10" s="3">
        <v>300</v>
      </c>
      <c r="U10" s="3">
        <v>266</v>
      </c>
      <c r="V10" s="3" t="s">
        <v>177</v>
      </c>
      <c r="W10" s="3"/>
    </row>
    <row r="11" spans="1:23" ht="18" customHeight="1">
      <c r="A11" s="6" t="s">
        <v>124</v>
      </c>
      <c r="B11" s="6" t="s">
        <v>6</v>
      </c>
      <c r="C11" s="6" t="s">
        <v>206</v>
      </c>
      <c r="D11" s="6" t="s">
        <v>193</v>
      </c>
      <c r="E11" s="113" t="s">
        <v>215</v>
      </c>
      <c r="F11" s="113">
        <v>2</v>
      </c>
      <c r="G11" s="7">
        <v>2</v>
      </c>
      <c r="H11" s="113">
        <v>5</v>
      </c>
      <c r="I11" s="2">
        <f t="shared" si="0"/>
        <v>2.5</v>
      </c>
      <c r="J11" s="113">
        <v>2</v>
      </c>
      <c r="K11" s="113">
        <v>2</v>
      </c>
      <c r="L11" s="113">
        <v>6.7</v>
      </c>
      <c r="M11" s="113">
        <v>0.1</v>
      </c>
      <c r="N11" s="113">
        <v>6.75</v>
      </c>
      <c r="O11" s="113">
        <v>6.81</v>
      </c>
      <c r="P11" s="113">
        <v>6.55</v>
      </c>
      <c r="Q11" s="113">
        <v>1.57</v>
      </c>
      <c r="R11" s="113">
        <v>7.34</v>
      </c>
      <c r="S11" s="113">
        <v>8.1300000000000008</v>
      </c>
      <c r="T11" s="3">
        <v>300</v>
      </c>
      <c r="U11" s="3">
        <v>238</v>
      </c>
      <c r="V11" s="3" t="s">
        <v>177</v>
      </c>
      <c r="W11" s="3"/>
    </row>
    <row r="12" spans="1:23" ht="18" customHeight="1">
      <c r="A12" s="6" t="s">
        <v>124</v>
      </c>
      <c r="B12" s="6" t="s">
        <v>6</v>
      </c>
      <c r="C12" s="6" t="s">
        <v>206</v>
      </c>
      <c r="D12" s="6" t="s">
        <v>199</v>
      </c>
      <c r="E12" s="113" t="s">
        <v>215</v>
      </c>
      <c r="F12" s="113">
        <v>1</v>
      </c>
      <c r="G12" s="7">
        <v>0</v>
      </c>
      <c r="H12" s="113">
        <v>1</v>
      </c>
      <c r="I12" s="2" t="s">
        <v>265</v>
      </c>
      <c r="J12" s="113">
        <v>0</v>
      </c>
      <c r="K12" s="113">
        <v>0</v>
      </c>
      <c r="L12" s="113"/>
      <c r="M12" s="113"/>
      <c r="N12" s="113"/>
      <c r="O12" s="113"/>
      <c r="P12" s="113"/>
      <c r="Q12" s="113"/>
      <c r="R12" s="113"/>
      <c r="S12" s="113"/>
      <c r="T12" s="3">
        <v>300</v>
      </c>
      <c r="U12" s="3"/>
      <c r="V12" s="3" t="s">
        <v>177</v>
      </c>
      <c r="W12" s="3"/>
    </row>
    <row r="13" spans="1:23" ht="18" customHeight="1">
      <c r="A13" s="6" t="s">
        <v>124</v>
      </c>
      <c r="B13" s="6" t="s">
        <v>6</v>
      </c>
      <c r="C13" s="6" t="s">
        <v>206</v>
      </c>
      <c r="D13" s="6" t="s">
        <v>194</v>
      </c>
      <c r="E13" s="113" t="s">
        <v>215</v>
      </c>
      <c r="F13" s="113">
        <v>1</v>
      </c>
      <c r="G13" s="7">
        <v>1</v>
      </c>
      <c r="H13" s="113">
        <v>3</v>
      </c>
      <c r="I13" s="2">
        <f t="shared" si="0"/>
        <v>3</v>
      </c>
      <c r="J13" s="113">
        <v>1</v>
      </c>
      <c r="K13" s="113">
        <v>1</v>
      </c>
      <c r="L13" s="113">
        <v>7.37</v>
      </c>
      <c r="M13" s="113">
        <v>0</v>
      </c>
      <c r="N13" s="113">
        <v>7.37</v>
      </c>
      <c r="O13" s="113">
        <v>7.37</v>
      </c>
      <c r="P13" s="113">
        <v>6.24</v>
      </c>
      <c r="Q13" s="113">
        <v>0</v>
      </c>
      <c r="R13" s="113">
        <v>6.24</v>
      </c>
      <c r="S13" s="113">
        <v>6.24</v>
      </c>
      <c r="T13" s="3">
        <v>300</v>
      </c>
      <c r="U13" s="3">
        <v>224.67</v>
      </c>
      <c r="V13" s="3" t="s">
        <v>177</v>
      </c>
      <c r="W13" s="3"/>
    </row>
    <row r="14" spans="1:23" ht="18" customHeight="1">
      <c r="A14" s="6" t="s">
        <v>124</v>
      </c>
      <c r="B14" s="6" t="s">
        <v>6</v>
      </c>
      <c r="C14" s="6" t="s">
        <v>206</v>
      </c>
      <c r="D14" s="6" t="s">
        <v>195</v>
      </c>
      <c r="E14" s="113" t="s">
        <v>215</v>
      </c>
      <c r="F14" s="113">
        <v>4</v>
      </c>
      <c r="G14" s="7">
        <v>3</v>
      </c>
      <c r="H14" s="113">
        <v>4</v>
      </c>
      <c r="I14" s="2">
        <f t="shared" si="0"/>
        <v>1.33</v>
      </c>
      <c r="J14" s="113">
        <v>3</v>
      </c>
      <c r="K14" s="113">
        <v>0</v>
      </c>
      <c r="L14" s="113">
        <v>5.4</v>
      </c>
      <c r="M14" s="113">
        <v>1.68</v>
      </c>
      <c r="N14" s="113">
        <v>6.06</v>
      </c>
      <c r="O14" s="113">
        <v>8.16</v>
      </c>
      <c r="P14" s="113">
        <v>5.82</v>
      </c>
      <c r="Q14" s="113">
        <v>1.75</v>
      </c>
      <c r="R14" s="113">
        <v>6.76</v>
      </c>
      <c r="S14" s="113">
        <v>8.16</v>
      </c>
      <c r="T14" s="3">
        <v>300</v>
      </c>
      <c r="U14" s="3">
        <v>255.33</v>
      </c>
      <c r="V14" s="3" t="s">
        <v>177</v>
      </c>
      <c r="W14" s="3"/>
    </row>
    <row r="15" spans="1:23" ht="18" customHeight="1">
      <c r="A15" s="6" t="s">
        <v>124</v>
      </c>
      <c r="B15" s="6" t="s">
        <v>6</v>
      </c>
      <c r="C15" s="6" t="s">
        <v>206</v>
      </c>
      <c r="D15" s="6" t="s">
        <v>197</v>
      </c>
      <c r="E15" s="113" t="s">
        <v>215</v>
      </c>
      <c r="F15" s="113">
        <v>1</v>
      </c>
      <c r="G15" s="7">
        <v>2</v>
      </c>
      <c r="H15" s="113">
        <v>4</v>
      </c>
      <c r="I15" s="2">
        <f t="shared" si="0"/>
        <v>2</v>
      </c>
      <c r="J15" s="113">
        <v>2</v>
      </c>
      <c r="K15" s="113">
        <v>1</v>
      </c>
      <c r="L15" s="113">
        <v>4.04</v>
      </c>
      <c r="M15" s="113">
        <v>0</v>
      </c>
      <c r="N15" s="113">
        <v>4.04</v>
      </c>
      <c r="O15" s="113">
        <v>4.04</v>
      </c>
      <c r="P15" s="113">
        <v>5.7</v>
      </c>
      <c r="Q15" s="113">
        <v>1.66</v>
      </c>
      <c r="R15" s="113">
        <v>6.53</v>
      </c>
      <c r="S15" s="113">
        <v>7.35</v>
      </c>
      <c r="T15" s="3">
        <v>300</v>
      </c>
      <c r="U15" s="3">
        <v>255.67</v>
      </c>
      <c r="V15" s="3" t="s">
        <v>177</v>
      </c>
      <c r="W15" s="3"/>
    </row>
    <row r="16" spans="1:23" ht="18" customHeight="1">
      <c r="A16" s="6" t="s">
        <v>124</v>
      </c>
      <c r="B16" s="6" t="s">
        <v>6</v>
      </c>
      <c r="C16" s="6" t="s">
        <v>206</v>
      </c>
      <c r="D16" s="6" t="s">
        <v>198</v>
      </c>
      <c r="E16" s="113" t="s">
        <v>215</v>
      </c>
      <c r="F16" s="113">
        <v>3</v>
      </c>
      <c r="G16" s="7">
        <v>6</v>
      </c>
      <c r="H16" s="113">
        <v>19</v>
      </c>
      <c r="I16" s="2">
        <f t="shared" si="0"/>
        <v>3.17</v>
      </c>
      <c r="J16" s="113">
        <v>6</v>
      </c>
      <c r="K16" s="113">
        <v>5</v>
      </c>
      <c r="L16" s="113">
        <v>4.42</v>
      </c>
      <c r="M16" s="113">
        <v>0.2</v>
      </c>
      <c r="N16" s="113">
        <v>4.53</v>
      </c>
      <c r="O16" s="113">
        <v>4.6900000000000004</v>
      </c>
      <c r="P16" s="113">
        <v>5.28</v>
      </c>
      <c r="Q16" s="113">
        <v>0.94</v>
      </c>
      <c r="R16" s="113">
        <v>6.11</v>
      </c>
      <c r="S16" s="113">
        <v>6.64</v>
      </c>
      <c r="T16" s="3">
        <v>300</v>
      </c>
      <c r="U16" s="3">
        <v>273.39</v>
      </c>
      <c r="V16" s="3" t="s">
        <v>177</v>
      </c>
      <c r="W16" s="3"/>
    </row>
    <row r="17" spans="1:23" ht="18" customHeight="1">
      <c r="A17" s="6" t="s">
        <v>124</v>
      </c>
      <c r="B17" s="6" t="s">
        <v>6</v>
      </c>
      <c r="C17" s="6" t="s">
        <v>204</v>
      </c>
      <c r="D17" s="6" t="s">
        <v>186</v>
      </c>
      <c r="E17" s="6" t="s">
        <v>212</v>
      </c>
      <c r="F17" s="113">
        <v>2</v>
      </c>
      <c r="G17" s="7">
        <v>2</v>
      </c>
      <c r="H17" s="113">
        <v>2</v>
      </c>
      <c r="I17" s="2">
        <f t="shared" si="0"/>
        <v>1</v>
      </c>
      <c r="J17" s="113">
        <v>2</v>
      </c>
      <c r="K17" s="113">
        <v>0</v>
      </c>
      <c r="L17" s="113">
        <v>7.52</v>
      </c>
      <c r="M17" s="113">
        <v>0.31</v>
      </c>
      <c r="N17" s="113">
        <v>7.67</v>
      </c>
      <c r="O17" s="113">
        <v>7.83</v>
      </c>
      <c r="P17" s="113">
        <v>7.52</v>
      </c>
      <c r="Q17" s="113">
        <v>0.31</v>
      </c>
      <c r="R17" s="113">
        <v>7.67</v>
      </c>
      <c r="S17" s="113">
        <v>7.83</v>
      </c>
      <c r="T17" s="3" t="s">
        <v>177</v>
      </c>
      <c r="U17" s="3"/>
      <c r="V17" s="3">
        <v>290</v>
      </c>
      <c r="W17" s="3">
        <v>278.45</v>
      </c>
    </row>
    <row r="18" spans="1:23" ht="18" customHeight="1">
      <c r="A18" s="6" t="s">
        <v>124</v>
      </c>
      <c r="B18" s="6" t="s">
        <v>6</v>
      </c>
      <c r="C18" s="6" t="s">
        <v>204</v>
      </c>
      <c r="D18" s="6" t="s">
        <v>187</v>
      </c>
      <c r="E18" s="6" t="s">
        <v>212</v>
      </c>
      <c r="F18" s="113">
        <v>2</v>
      </c>
      <c r="G18" s="7">
        <v>2</v>
      </c>
      <c r="H18" s="113">
        <v>2</v>
      </c>
      <c r="I18" s="2">
        <f t="shared" si="0"/>
        <v>1</v>
      </c>
      <c r="J18" s="113">
        <v>2</v>
      </c>
      <c r="K18" s="113">
        <v>0</v>
      </c>
      <c r="L18" s="113">
        <v>7.7</v>
      </c>
      <c r="M18" s="113">
        <v>0.04</v>
      </c>
      <c r="N18" s="113">
        <v>7.72</v>
      </c>
      <c r="O18" s="113">
        <v>7.74</v>
      </c>
      <c r="P18" s="113">
        <v>7.7</v>
      </c>
      <c r="Q18" s="113">
        <v>0.04</v>
      </c>
      <c r="R18" s="113">
        <v>7.72</v>
      </c>
      <c r="S18" s="113">
        <v>7.74</v>
      </c>
      <c r="T18" s="3" t="s">
        <v>177</v>
      </c>
      <c r="U18" s="3"/>
      <c r="V18" s="3">
        <v>290</v>
      </c>
      <c r="W18" s="3">
        <v>256.75</v>
      </c>
    </row>
    <row r="19" spans="1:23" ht="18" customHeight="1">
      <c r="A19" s="6" t="s">
        <v>124</v>
      </c>
      <c r="B19" s="6" t="s">
        <v>6</v>
      </c>
      <c r="C19" s="6" t="s">
        <v>204</v>
      </c>
      <c r="D19" s="6" t="s">
        <v>188</v>
      </c>
      <c r="E19" s="6" t="s">
        <v>212</v>
      </c>
      <c r="F19" s="113">
        <v>2</v>
      </c>
      <c r="G19" s="7">
        <v>2</v>
      </c>
      <c r="H19" s="113">
        <v>3</v>
      </c>
      <c r="I19" s="2">
        <f t="shared" si="0"/>
        <v>1.5</v>
      </c>
      <c r="J19" s="113">
        <v>1</v>
      </c>
      <c r="K19" s="113">
        <v>1</v>
      </c>
      <c r="L19" s="113">
        <v>3.43</v>
      </c>
      <c r="M19" s="113">
        <v>0.43</v>
      </c>
      <c r="N19" s="113">
        <v>3.65</v>
      </c>
      <c r="O19" s="113">
        <v>3.86</v>
      </c>
      <c r="P19" s="113">
        <v>3.86</v>
      </c>
      <c r="Q19" s="113">
        <v>0</v>
      </c>
      <c r="R19" s="113">
        <v>3.86</v>
      </c>
      <c r="S19" s="113">
        <v>3.86</v>
      </c>
      <c r="T19" s="3" t="s">
        <v>177</v>
      </c>
      <c r="U19" s="3"/>
      <c r="V19" s="3">
        <v>290</v>
      </c>
      <c r="W19" s="3">
        <v>284.2</v>
      </c>
    </row>
    <row r="20" spans="1:23" ht="18" customHeight="1">
      <c r="A20" s="6" t="s">
        <v>124</v>
      </c>
      <c r="B20" s="6" t="s">
        <v>6</v>
      </c>
      <c r="C20" s="6" t="s">
        <v>204</v>
      </c>
      <c r="D20" s="6" t="s">
        <v>189</v>
      </c>
      <c r="E20" s="6" t="s">
        <v>212</v>
      </c>
      <c r="F20" s="113">
        <v>1</v>
      </c>
      <c r="G20" s="7">
        <v>1</v>
      </c>
      <c r="H20" s="113">
        <v>2</v>
      </c>
      <c r="I20" s="2">
        <f t="shared" si="0"/>
        <v>2</v>
      </c>
      <c r="J20" s="113">
        <v>1</v>
      </c>
      <c r="K20" s="113">
        <v>1</v>
      </c>
      <c r="L20" s="113">
        <v>7.45</v>
      </c>
      <c r="M20" s="113">
        <v>0</v>
      </c>
      <c r="N20" s="113">
        <v>7.45</v>
      </c>
      <c r="O20" s="113">
        <v>7.45</v>
      </c>
      <c r="P20" s="113">
        <v>7.66</v>
      </c>
      <c r="Q20" s="113">
        <v>0</v>
      </c>
      <c r="R20" s="113">
        <v>7.66</v>
      </c>
      <c r="S20" s="113">
        <v>7.66</v>
      </c>
      <c r="T20" s="3" t="s">
        <v>177</v>
      </c>
      <c r="U20" s="3"/>
      <c r="V20" s="3">
        <v>290</v>
      </c>
      <c r="W20" s="3">
        <v>236.5</v>
      </c>
    </row>
    <row r="21" spans="1:23" ht="18" customHeight="1">
      <c r="A21" s="6" t="s">
        <v>124</v>
      </c>
      <c r="B21" s="6" t="s">
        <v>6</v>
      </c>
      <c r="C21" s="6" t="s">
        <v>204</v>
      </c>
      <c r="D21" s="6" t="s">
        <v>190</v>
      </c>
      <c r="E21" s="6" t="s">
        <v>213</v>
      </c>
      <c r="F21" s="113">
        <v>1</v>
      </c>
      <c r="G21" s="7">
        <v>1</v>
      </c>
      <c r="H21" s="113">
        <v>3</v>
      </c>
      <c r="I21" s="2">
        <f t="shared" si="0"/>
        <v>3</v>
      </c>
      <c r="J21" s="113">
        <v>1</v>
      </c>
      <c r="K21" s="113">
        <v>0</v>
      </c>
      <c r="L21" s="113">
        <v>7.22</v>
      </c>
      <c r="M21" s="113">
        <v>0</v>
      </c>
      <c r="N21" s="113">
        <v>7.22</v>
      </c>
      <c r="O21" s="113">
        <v>7.22</v>
      </c>
      <c r="P21" s="113">
        <v>7.22</v>
      </c>
      <c r="Q21" s="113">
        <v>0</v>
      </c>
      <c r="R21" s="113">
        <v>7.22</v>
      </c>
      <c r="S21" s="113">
        <v>7.22</v>
      </c>
      <c r="T21" s="3">
        <v>110</v>
      </c>
      <c r="U21" s="3">
        <v>98</v>
      </c>
      <c r="V21" s="3">
        <v>80</v>
      </c>
      <c r="W21" s="3">
        <v>78.8</v>
      </c>
    </row>
    <row r="22" spans="1:23" ht="18" customHeight="1">
      <c r="A22" s="6" t="s">
        <v>124</v>
      </c>
      <c r="B22" s="6" t="s">
        <v>6</v>
      </c>
      <c r="C22" s="6" t="s">
        <v>204</v>
      </c>
      <c r="D22" s="6" t="s">
        <v>191</v>
      </c>
      <c r="E22" s="6" t="s">
        <v>213</v>
      </c>
      <c r="F22" s="113">
        <v>1</v>
      </c>
      <c r="G22" s="7">
        <v>1</v>
      </c>
      <c r="H22" s="113">
        <v>2</v>
      </c>
      <c r="I22" s="2">
        <f t="shared" si="0"/>
        <v>2</v>
      </c>
      <c r="J22" s="113">
        <v>1</v>
      </c>
      <c r="K22" s="113">
        <v>0</v>
      </c>
      <c r="L22" s="113">
        <v>8.4700000000000006</v>
      </c>
      <c r="M22" s="113">
        <v>0</v>
      </c>
      <c r="N22" s="113">
        <v>8.4700000000000006</v>
      </c>
      <c r="O22" s="113">
        <v>8.4700000000000006</v>
      </c>
      <c r="P22" s="113">
        <v>8.4700000000000006</v>
      </c>
      <c r="Q22" s="113">
        <v>0</v>
      </c>
      <c r="R22" s="113">
        <v>8.4700000000000006</v>
      </c>
      <c r="S22" s="113">
        <v>8.4700000000000006</v>
      </c>
      <c r="T22" s="3">
        <v>110</v>
      </c>
      <c r="U22" s="3">
        <v>82</v>
      </c>
      <c r="V22" s="3">
        <v>80</v>
      </c>
      <c r="W22" s="3">
        <v>72.8</v>
      </c>
    </row>
    <row r="23" spans="1:23" ht="18" customHeight="1">
      <c r="A23" s="6" t="s">
        <v>124</v>
      </c>
      <c r="B23" s="6" t="s">
        <v>6</v>
      </c>
      <c r="C23" s="6" t="s">
        <v>204</v>
      </c>
      <c r="D23" s="6" t="s">
        <v>192</v>
      </c>
      <c r="E23" s="6" t="s">
        <v>213</v>
      </c>
      <c r="F23" s="113">
        <v>1</v>
      </c>
      <c r="G23" s="7">
        <v>1</v>
      </c>
      <c r="H23" s="113">
        <v>1</v>
      </c>
      <c r="I23" s="2">
        <f t="shared" si="0"/>
        <v>1</v>
      </c>
      <c r="J23" s="113">
        <v>0</v>
      </c>
      <c r="K23" s="113">
        <v>0</v>
      </c>
      <c r="L23" s="113"/>
      <c r="M23" s="113"/>
      <c r="N23" s="113"/>
      <c r="O23" s="113"/>
      <c r="P23" s="113"/>
      <c r="Q23" s="113"/>
      <c r="R23" s="113"/>
      <c r="S23" s="113"/>
      <c r="T23" s="3">
        <v>110</v>
      </c>
      <c r="U23" s="3"/>
      <c r="V23" s="3">
        <v>80</v>
      </c>
      <c r="W23" s="3"/>
    </row>
    <row r="24" spans="1:23" s="5" customFormat="1" ht="18" customHeight="1">
      <c r="A24" s="6" t="s">
        <v>124</v>
      </c>
      <c r="B24" s="6" t="s">
        <v>217</v>
      </c>
      <c r="C24" s="6" t="s">
        <v>210</v>
      </c>
      <c r="D24" s="6" t="s">
        <v>187</v>
      </c>
      <c r="E24" s="6" t="s">
        <v>212</v>
      </c>
      <c r="F24" s="113">
        <v>1</v>
      </c>
      <c r="G24" s="7">
        <v>1</v>
      </c>
      <c r="H24" s="113">
        <v>1</v>
      </c>
      <c r="I24" s="2">
        <f t="shared" si="0"/>
        <v>1</v>
      </c>
      <c r="J24" s="113">
        <v>1</v>
      </c>
      <c r="K24" s="113">
        <v>0</v>
      </c>
      <c r="L24" s="113">
        <v>7.87</v>
      </c>
      <c r="M24" s="113">
        <v>0</v>
      </c>
      <c r="N24" s="113">
        <v>7.87</v>
      </c>
      <c r="O24" s="113">
        <v>7.87</v>
      </c>
      <c r="P24" s="113">
        <v>7.87</v>
      </c>
      <c r="Q24" s="113">
        <v>0</v>
      </c>
      <c r="R24" s="113">
        <v>7.87</v>
      </c>
      <c r="S24" s="113">
        <v>7.87</v>
      </c>
      <c r="T24" s="113" t="s">
        <v>262</v>
      </c>
      <c r="U24" s="113"/>
      <c r="V24" s="113">
        <v>290</v>
      </c>
      <c r="W24" s="113">
        <v>290</v>
      </c>
    </row>
    <row r="25" spans="1:23" s="5" customFormat="1" ht="18" customHeight="1">
      <c r="A25" s="6" t="s">
        <v>124</v>
      </c>
      <c r="B25" s="6" t="s">
        <v>217</v>
      </c>
      <c r="C25" s="6" t="s">
        <v>210</v>
      </c>
      <c r="D25" s="6" t="s">
        <v>214</v>
      </c>
      <c r="E25" s="6" t="s">
        <v>212</v>
      </c>
      <c r="F25" s="113">
        <v>1</v>
      </c>
      <c r="G25" s="7">
        <v>1</v>
      </c>
      <c r="H25" s="113">
        <v>6</v>
      </c>
      <c r="I25" s="2">
        <f t="shared" si="0"/>
        <v>6</v>
      </c>
      <c r="J25" s="113">
        <v>1</v>
      </c>
      <c r="K25" s="113">
        <v>0</v>
      </c>
      <c r="L25" s="113">
        <v>7.17</v>
      </c>
      <c r="M25" s="113">
        <v>0</v>
      </c>
      <c r="N25" s="113">
        <v>7.17</v>
      </c>
      <c r="O25" s="113">
        <v>7.17</v>
      </c>
      <c r="P25" s="113">
        <v>7.17</v>
      </c>
      <c r="Q25" s="113">
        <v>0</v>
      </c>
      <c r="R25" s="113">
        <v>7.17</v>
      </c>
      <c r="S25" s="113">
        <v>7.17</v>
      </c>
      <c r="T25" s="113" t="s">
        <v>262</v>
      </c>
      <c r="U25" s="113"/>
      <c r="V25" s="113">
        <v>290</v>
      </c>
      <c r="W25" s="113">
        <v>284.2</v>
      </c>
    </row>
    <row r="26" spans="1:23" ht="18" customHeight="1">
      <c r="A26" s="6" t="s">
        <v>125</v>
      </c>
      <c r="B26" s="6" t="s">
        <v>19</v>
      </c>
      <c r="C26" s="6" t="s">
        <v>161</v>
      </c>
      <c r="D26" s="126" t="s">
        <v>200</v>
      </c>
      <c r="E26" s="127" t="s">
        <v>263</v>
      </c>
      <c r="F26" s="113">
        <v>5</v>
      </c>
      <c r="G26" s="7">
        <v>5</v>
      </c>
      <c r="H26" s="113">
        <v>8</v>
      </c>
      <c r="I26" s="2">
        <f t="shared" si="0"/>
        <v>1.6</v>
      </c>
      <c r="J26" s="113">
        <v>3</v>
      </c>
      <c r="K26" s="113">
        <v>1</v>
      </c>
      <c r="L26" s="113">
        <v>7.18</v>
      </c>
      <c r="M26" s="113">
        <v>1.35</v>
      </c>
      <c r="N26" s="113">
        <v>8.07</v>
      </c>
      <c r="O26" s="113">
        <v>8.5299999999999994</v>
      </c>
      <c r="P26" s="113">
        <v>7.72</v>
      </c>
      <c r="Q26" s="113">
        <v>0.61</v>
      </c>
      <c r="R26" s="113">
        <v>8.07</v>
      </c>
      <c r="S26" s="113">
        <v>8.5299999999999994</v>
      </c>
      <c r="T26" s="113" t="s">
        <v>177</v>
      </c>
      <c r="U26" s="3"/>
      <c r="V26" s="3">
        <v>290</v>
      </c>
      <c r="W26" s="3">
        <v>222</v>
      </c>
    </row>
    <row r="27" spans="1:23" ht="18" customHeight="1">
      <c r="A27" s="6" t="s">
        <v>125</v>
      </c>
      <c r="B27" s="6" t="s">
        <v>19</v>
      </c>
      <c r="C27" s="6" t="s">
        <v>161</v>
      </c>
      <c r="D27" s="6" t="s">
        <v>161</v>
      </c>
      <c r="E27" s="6" t="s">
        <v>215</v>
      </c>
      <c r="F27" s="113">
        <v>16</v>
      </c>
      <c r="G27" s="7">
        <v>16</v>
      </c>
      <c r="H27" s="113">
        <v>70</v>
      </c>
      <c r="I27" s="2">
        <f t="shared" si="0"/>
        <v>4.38</v>
      </c>
      <c r="J27" s="113">
        <v>16</v>
      </c>
      <c r="K27" s="113">
        <v>29</v>
      </c>
      <c r="L27" s="113">
        <v>5.91</v>
      </c>
      <c r="M27" s="113">
        <v>0.77</v>
      </c>
      <c r="N27" s="113">
        <v>6.44</v>
      </c>
      <c r="O27" s="113">
        <v>7.11</v>
      </c>
      <c r="P27" s="113">
        <v>6.38</v>
      </c>
      <c r="Q27" s="113">
        <v>0.84</v>
      </c>
      <c r="R27" s="113">
        <v>7.07</v>
      </c>
      <c r="S27" s="113">
        <v>7.84</v>
      </c>
      <c r="T27" s="113" t="s">
        <v>177</v>
      </c>
      <c r="U27" s="3"/>
      <c r="V27" s="3">
        <v>290</v>
      </c>
      <c r="W27" s="3">
        <v>279.38</v>
      </c>
    </row>
    <row r="28" spans="1:23" ht="18" customHeight="1">
      <c r="A28" s="6" t="s">
        <v>125</v>
      </c>
      <c r="B28" s="6" t="s">
        <v>19</v>
      </c>
      <c r="C28" s="6" t="s">
        <v>91</v>
      </c>
      <c r="D28" s="6" t="s">
        <v>91</v>
      </c>
      <c r="E28" s="6" t="s">
        <v>215</v>
      </c>
      <c r="F28" s="113">
        <v>49</v>
      </c>
      <c r="G28" s="7">
        <v>41</v>
      </c>
      <c r="H28" s="113">
        <v>73</v>
      </c>
      <c r="I28" s="2">
        <f t="shared" si="0"/>
        <v>1.78</v>
      </c>
      <c r="J28" s="113">
        <v>38</v>
      </c>
      <c r="K28" s="113">
        <v>27</v>
      </c>
      <c r="L28" s="113">
        <v>5.73</v>
      </c>
      <c r="M28" s="113">
        <v>1.18</v>
      </c>
      <c r="N28" s="113">
        <v>6.57</v>
      </c>
      <c r="O28" s="113">
        <v>7.6</v>
      </c>
      <c r="P28" s="113">
        <v>6.07</v>
      </c>
      <c r="Q28" s="113">
        <v>1.21</v>
      </c>
      <c r="R28" s="113">
        <v>7.05</v>
      </c>
      <c r="S28" s="113">
        <v>8.24</v>
      </c>
      <c r="T28" s="3">
        <v>300</v>
      </c>
      <c r="U28" s="3">
        <v>243.32</v>
      </c>
      <c r="V28" s="3" t="s">
        <v>177</v>
      </c>
      <c r="W28" s="3"/>
    </row>
    <row r="29" spans="1:23" ht="18" customHeight="1">
      <c r="A29" s="6" t="s">
        <v>125</v>
      </c>
      <c r="B29" s="6" t="s">
        <v>19</v>
      </c>
      <c r="C29" s="6" t="s">
        <v>92</v>
      </c>
      <c r="D29" s="6" t="s">
        <v>92</v>
      </c>
      <c r="E29" s="6" t="s">
        <v>215</v>
      </c>
      <c r="F29" s="113">
        <v>39</v>
      </c>
      <c r="G29" s="7">
        <v>37</v>
      </c>
      <c r="H29" s="113">
        <v>43</v>
      </c>
      <c r="I29" s="2">
        <f t="shared" si="0"/>
        <v>1.1599999999999999</v>
      </c>
      <c r="J29" s="113">
        <v>18</v>
      </c>
      <c r="K29" s="113">
        <v>4</v>
      </c>
      <c r="L29" s="113">
        <v>6.13</v>
      </c>
      <c r="M29" s="113">
        <v>1.31</v>
      </c>
      <c r="N29" s="113">
        <v>7.12</v>
      </c>
      <c r="O29" s="113">
        <v>7.83</v>
      </c>
      <c r="P29" s="113">
        <v>6.77</v>
      </c>
      <c r="Q29" s="113">
        <v>1.02</v>
      </c>
      <c r="R29" s="113">
        <v>7.45</v>
      </c>
      <c r="S29" s="113">
        <v>8.36</v>
      </c>
      <c r="T29" s="3">
        <v>300</v>
      </c>
      <c r="U29" s="3">
        <v>227.5</v>
      </c>
      <c r="V29" s="3" t="s">
        <v>177</v>
      </c>
      <c r="W29" s="3"/>
    </row>
    <row r="30" spans="1:23">
      <c r="A30" s="5"/>
      <c r="B30" s="5"/>
      <c r="C30" s="5"/>
      <c r="D30" s="5"/>
    </row>
    <row r="31" spans="1:23">
      <c r="A31" s="5"/>
      <c r="B31" s="5"/>
      <c r="C31" s="5"/>
      <c r="D31" s="5"/>
    </row>
  </sheetData>
  <mergeCells count="11">
    <mergeCell ref="F1:F2"/>
    <mergeCell ref="V1:W1"/>
    <mergeCell ref="L1:O1"/>
    <mergeCell ref="P1:S1"/>
    <mergeCell ref="G1:K1"/>
    <mergeCell ref="T1:U1"/>
    <mergeCell ref="A1:A2"/>
    <mergeCell ref="B1:B2"/>
    <mergeCell ref="C1:C2"/>
    <mergeCell ref="D1:D2"/>
    <mergeCell ref="E1:E2"/>
  </mergeCells>
  <phoneticPr fontId="1" type="noConversion"/>
  <pageMargins left="0.7" right="0.7" top="0.75" bottom="0.75" header="0.3" footer="0.3"/>
  <pageSetup paperSize="8" scale="70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R14"/>
  <sheetViews>
    <sheetView workbookViewId="0">
      <selection sqref="A1:A2"/>
    </sheetView>
  </sheetViews>
  <sheetFormatPr defaultRowHeight="16.5"/>
  <cols>
    <col min="2" max="2" width="8" bestFit="1" customWidth="1"/>
    <col min="3" max="3" width="14.5" customWidth="1"/>
    <col min="4" max="4" width="11.625" hidden="1" customWidth="1"/>
    <col min="10" max="10" width="10.125" customWidth="1"/>
    <col min="11" max="11" width="10.625" bestFit="1" customWidth="1"/>
  </cols>
  <sheetData>
    <row r="1" spans="1:18" s="19" customFormat="1">
      <c r="A1" s="188" t="s">
        <v>112</v>
      </c>
      <c r="B1" s="246" t="s">
        <v>130</v>
      </c>
      <c r="C1" s="246" t="s">
        <v>131</v>
      </c>
      <c r="D1" s="193" t="s">
        <v>157</v>
      </c>
      <c r="E1" s="191" t="s">
        <v>162</v>
      </c>
      <c r="F1" s="191"/>
      <c r="G1" s="191"/>
      <c r="H1" s="191"/>
      <c r="I1" s="191"/>
      <c r="J1" s="245"/>
      <c r="K1" s="241" t="s">
        <v>205</v>
      </c>
      <c r="L1" s="242"/>
      <c r="M1" s="242"/>
      <c r="N1" s="243"/>
      <c r="O1" s="225" t="s">
        <v>164</v>
      </c>
      <c r="P1" s="226"/>
      <c r="Q1" s="226"/>
      <c r="R1" s="227"/>
    </row>
    <row r="2" spans="1:18" s="19" customFormat="1" ht="27.75" thickBot="1">
      <c r="A2" s="244"/>
      <c r="B2" s="196"/>
      <c r="C2" s="196"/>
      <c r="D2" s="194"/>
      <c r="E2" s="72" t="s">
        <v>116</v>
      </c>
      <c r="F2" s="72" t="s">
        <v>117</v>
      </c>
      <c r="G2" s="72" t="s">
        <v>118</v>
      </c>
      <c r="H2" s="73" t="s">
        <v>133</v>
      </c>
      <c r="I2" s="73" t="s">
        <v>120</v>
      </c>
      <c r="J2" s="74" t="s">
        <v>129</v>
      </c>
      <c r="K2" s="51" t="s">
        <v>154</v>
      </c>
      <c r="L2" s="52" t="s">
        <v>121</v>
      </c>
      <c r="M2" s="52" t="s">
        <v>122</v>
      </c>
      <c r="N2" s="53" t="s">
        <v>123</v>
      </c>
      <c r="O2" s="54" t="s">
        <v>154</v>
      </c>
      <c r="P2" s="55" t="s">
        <v>121</v>
      </c>
      <c r="Q2" s="55" t="s">
        <v>122</v>
      </c>
      <c r="R2" s="56" t="s">
        <v>123</v>
      </c>
    </row>
    <row r="3" spans="1:18" ht="17.25" thickTop="1">
      <c r="A3" s="82" t="s">
        <v>124</v>
      </c>
      <c r="B3" s="77" t="s">
        <v>134</v>
      </c>
      <c r="C3" s="77" t="s">
        <v>135</v>
      </c>
      <c r="D3" s="14">
        <v>1</v>
      </c>
      <c r="E3" s="14">
        <v>1</v>
      </c>
      <c r="F3" s="14">
        <v>1</v>
      </c>
      <c r="G3" s="44">
        <v>1</v>
      </c>
      <c r="H3" s="64">
        <v>1</v>
      </c>
      <c r="I3" s="64">
        <v>0</v>
      </c>
      <c r="J3" s="75">
        <v>0</v>
      </c>
      <c r="K3" s="76">
        <v>4.3600000000000003</v>
      </c>
      <c r="L3" s="64"/>
      <c r="M3" s="14"/>
      <c r="N3" s="47"/>
      <c r="O3" s="48"/>
      <c r="P3" s="14"/>
      <c r="Q3" s="14"/>
      <c r="R3" s="47"/>
    </row>
    <row r="4" spans="1:18">
      <c r="A4" s="26" t="s">
        <v>124</v>
      </c>
      <c r="B4" s="1" t="s">
        <v>134</v>
      </c>
      <c r="C4" s="1" t="s">
        <v>136</v>
      </c>
      <c r="D4" s="11">
        <v>1</v>
      </c>
      <c r="E4" s="11">
        <v>1</v>
      </c>
      <c r="F4" s="11">
        <v>2</v>
      </c>
      <c r="G4" s="2">
        <v>2</v>
      </c>
      <c r="H4" s="12">
        <v>1</v>
      </c>
      <c r="I4" s="12">
        <v>0</v>
      </c>
      <c r="J4" s="78">
        <v>0</v>
      </c>
      <c r="K4" s="80">
        <v>3.56</v>
      </c>
      <c r="L4" s="12"/>
      <c r="M4" s="11"/>
      <c r="N4" s="27"/>
      <c r="O4" s="79"/>
      <c r="P4" s="12"/>
      <c r="Q4" s="12"/>
      <c r="R4" s="83"/>
    </row>
    <row r="5" spans="1:18">
      <c r="A5" s="26" t="s">
        <v>124</v>
      </c>
      <c r="B5" s="1" t="s">
        <v>134</v>
      </c>
      <c r="C5" s="1" t="s">
        <v>137</v>
      </c>
      <c r="D5" s="11">
        <v>1</v>
      </c>
      <c r="E5" s="11">
        <v>1</v>
      </c>
      <c r="F5" s="11">
        <v>0</v>
      </c>
      <c r="G5" s="2">
        <v>0</v>
      </c>
      <c r="H5" s="12">
        <v>0</v>
      </c>
      <c r="I5" s="12">
        <v>0</v>
      </c>
      <c r="J5" s="78">
        <v>0</v>
      </c>
      <c r="K5" s="80"/>
      <c r="L5" s="12"/>
      <c r="M5" s="11"/>
      <c r="N5" s="27"/>
      <c r="O5" s="79"/>
      <c r="P5" s="12"/>
      <c r="Q5" s="12"/>
      <c r="R5" s="83"/>
    </row>
    <row r="6" spans="1:18">
      <c r="A6" s="26" t="s">
        <v>124</v>
      </c>
      <c r="B6" s="1" t="s">
        <v>134</v>
      </c>
      <c r="C6" s="1" t="s">
        <v>138</v>
      </c>
      <c r="D6" s="11">
        <v>1</v>
      </c>
      <c r="E6" s="11">
        <v>1</v>
      </c>
      <c r="F6" s="11">
        <v>1</v>
      </c>
      <c r="G6" s="2">
        <v>1</v>
      </c>
      <c r="H6" s="12">
        <v>1</v>
      </c>
      <c r="I6" s="12">
        <v>0</v>
      </c>
      <c r="J6" s="78">
        <v>0</v>
      </c>
      <c r="K6" s="80">
        <v>3.52</v>
      </c>
      <c r="L6" s="12"/>
      <c r="M6" s="11"/>
      <c r="N6" s="27"/>
      <c r="O6" s="79"/>
      <c r="P6" s="12"/>
      <c r="Q6" s="12"/>
      <c r="R6" s="83"/>
    </row>
    <row r="7" spans="1:18">
      <c r="A7" s="26" t="s">
        <v>124</v>
      </c>
      <c r="B7" s="1" t="s">
        <v>134</v>
      </c>
      <c r="C7" s="1" t="s">
        <v>139</v>
      </c>
      <c r="D7" s="11">
        <v>1</v>
      </c>
      <c r="E7" s="11">
        <v>1</v>
      </c>
      <c r="F7" s="11">
        <v>0</v>
      </c>
      <c r="G7" s="2">
        <v>0</v>
      </c>
      <c r="H7" s="12">
        <v>0</v>
      </c>
      <c r="I7" s="12">
        <v>0</v>
      </c>
      <c r="J7" s="78">
        <v>0</v>
      </c>
      <c r="K7" s="80"/>
      <c r="L7" s="12"/>
      <c r="M7" s="11"/>
      <c r="N7" s="27"/>
      <c r="O7" s="79"/>
      <c r="P7" s="12"/>
      <c r="Q7" s="12"/>
      <c r="R7" s="83"/>
    </row>
    <row r="8" spans="1:18">
      <c r="A8" s="26" t="s">
        <v>124</v>
      </c>
      <c r="B8" s="1" t="s">
        <v>134</v>
      </c>
      <c r="C8" s="1" t="s">
        <v>140</v>
      </c>
      <c r="D8" s="11">
        <v>1</v>
      </c>
      <c r="E8" s="11">
        <v>1</v>
      </c>
      <c r="F8" s="11">
        <v>1</v>
      </c>
      <c r="G8" s="2">
        <v>1</v>
      </c>
      <c r="H8" s="12">
        <v>1</v>
      </c>
      <c r="I8" s="12">
        <v>0</v>
      </c>
      <c r="J8" s="78">
        <v>0</v>
      </c>
      <c r="K8" s="80">
        <v>6.55</v>
      </c>
      <c r="L8" s="12"/>
      <c r="M8" s="11"/>
      <c r="N8" s="27"/>
      <c r="O8" s="79"/>
      <c r="P8" s="12"/>
      <c r="Q8" s="12"/>
      <c r="R8" s="83"/>
    </row>
    <row r="9" spans="1:18">
      <c r="A9" s="26" t="s">
        <v>124</v>
      </c>
      <c r="B9" s="1" t="s">
        <v>134</v>
      </c>
      <c r="C9" s="1" t="s">
        <v>141</v>
      </c>
      <c r="D9" s="11">
        <v>1</v>
      </c>
      <c r="E9" s="11">
        <v>1</v>
      </c>
      <c r="F9" s="11">
        <v>0</v>
      </c>
      <c r="G9" s="2">
        <v>0</v>
      </c>
      <c r="H9" s="12">
        <v>0</v>
      </c>
      <c r="I9" s="12">
        <v>0</v>
      </c>
      <c r="J9" s="78">
        <v>0</v>
      </c>
      <c r="K9" s="80"/>
      <c r="L9" s="12"/>
      <c r="M9" s="11"/>
      <c r="N9" s="27"/>
      <c r="O9" s="79"/>
      <c r="P9" s="12"/>
      <c r="Q9" s="12"/>
      <c r="R9" s="83"/>
    </row>
    <row r="10" spans="1:18">
      <c r="A10" s="26" t="s">
        <v>124</v>
      </c>
      <c r="B10" s="1" t="s">
        <v>134</v>
      </c>
      <c r="C10" s="1" t="s">
        <v>142</v>
      </c>
      <c r="D10" s="11">
        <v>1</v>
      </c>
      <c r="E10" s="11">
        <v>1</v>
      </c>
      <c r="F10" s="11">
        <v>0</v>
      </c>
      <c r="G10" s="2">
        <v>0</v>
      </c>
      <c r="H10" s="12">
        <v>0</v>
      </c>
      <c r="I10" s="12">
        <v>0</v>
      </c>
      <c r="J10" s="78">
        <v>0</v>
      </c>
      <c r="K10" s="80"/>
      <c r="L10" s="12"/>
      <c r="M10" s="11"/>
      <c r="N10" s="27"/>
      <c r="O10" s="79"/>
      <c r="P10" s="12"/>
      <c r="Q10" s="12"/>
      <c r="R10" s="83"/>
    </row>
    <row r="11" spans="1:18">
      <c r="A11" s="26" t="s">
        <v>124</v>
      </c>
      <c r="B11" s="1" t="s">
        <v>134</v>
      </c>
      <c r="C11" s="1" t="s">
        <v>143</v>
      </c>
      <c r="D11" s="11">
        <v>1</v>
      </c>
      <c r="E11" s="11">
        <v>1</v>
      </c>
      <c r="F11" s="11">
        <v>2</v>
      </c>
      <c r="G11" s="2">
        <v>2</v>
      </c>
      <c r="H11" s="12">
        <v>2</v>
      </c>
      <c r="I11" s="12">
        <v>0</v>
      </c>
      <c r="J11" s="78">
        <v>1</v>
      </c>
      <c r="K11" s="80">
        <v>4.17</v>
      </c>
      <c r="L11" s="12"/>
      <c r="M11" s="11"/>
      <c r="N11" s="27"/>
      <c r="O11" s="79"/>
      <c r="P11" s="12"/>
      <c r="Q11" s="12"/>
      <c r="R11" s="83"/>
    </row>
    <row r="12" spans="1:18">
      <c r="A12" s="26" t="s">
        <v>124</v>
      </c>
      <c r="B12" s="1" t="s">
        <v>134</v>
      </c>
      <c r="C12" s="1" t="s">
        <v>144</v>
      </c>
      <c r="D12" s="11">
        <v>1</v>
      </c>
      <c r="E12" s="11">
        <v>1</v>
      </c>
      <c r="F12" s="11">
        <v>1</v>
      </c>
      <c r="G12" s="2">
        <v>1</v>
      </c>
      <c r="H12" s="12">
        <v>1</v>
      </c>
      <c r="I12" s="12">
        <v>1</v>
      </c>
      <c r="J12" s="78">
        <v>0</v>
      </c>
      <c r="K12" s="80">
        <v>3.35</v>
      </c>
      <c r="L12" s="12"/>
      <c r="M12" s="11"/>
      <c r="N12" s="27"/>
      <c r="O12" s="25">
        <v>3.35</v>
      </c>
      <c r="P12" s="11"/>
      <c r="Q12" s="11"/>
      <c r="R12" s="27"/>
    </row>
    <row r="13" spans="1:18">
      <c r="A13" s="26" t="s">
        <v>127</v>
      </c>
      <c r="B13" s="239" t="s">
        <v>132</v>
      </c>
      <c r="C13" s="239"/>
      <c r="D13" s="11">
        <v>20</v>
      </c>
      <c r="E13" s="11">
        <v>20</v>
      </c>
      <c r="F13" s="11">
        <v>54</v>
      </c>
      <c r="G13" s="2">
        <v>2.7</v>
      </c>
      <c r="H13" s="11" t="s">
        <v>145</v>
      </c>
      <c r="I13" s="11">
        <v>20</v>
      </c>
      <c r="J13" s="78">
        <v>32</v>
      </c>
      <c r="K13" s="80">
        <v>4.51</v>
      </c>
      <c r="L13" s="12">
        <v>0.95</v>
      </c>
      <c r="M13" s="11">
        <v>5.0999999999999996</v>
      </c>
      <c r="N13" s="27">
        <v>5.74</v>
      </c>
      <c r="O13" s="25">
        <v>6.47</v>
      </c>
      <c r="P13" s="11">
        <v>1.24</v>
      </c>
      <c r="Q13" s="11">
        <v>7.26</v>
      </c>
      <c r="R13" s="27">
        <v>8.4499999999999993</v>
      </c>
    </row>
    <row r="14" spans="1:18" ht="17.25" thickBot="1">
      <c r="A14" s="28" t="s">
        <v>128</v>
      </c>
      <c r="B14" s="240" t="s">
        <v>132</v>
      </c>
      <c r="C14" s="240"/>
      <c r="D14" s="29">
        <v>6</v>
      </c>
      <c r="E14" s="29">
        <v>6</v>
      </c>
      <c r="F14" s="29">
        <v>21</v>
      </c>
      <c r="G14" s="36">
        <v>3.5</v>
      </c>
      <c r="H14" s="29" t="s">
        <v>145</v>
      </c>
      <c r="I14" s="29">
        <v>7</v>
      </c>
      <c r="J14" s="84">
        <v>6</v>
      </c>
      <c r="K14" s="81">
        <v>4.92</v>
      </c>
      <c r="L14" s="63">
        <v>0.41</v>
      </c>
      <c r="M14" s="29">
        <v>5.27</v>
      </c>
      <c r="N14" s="30">
        <v>5.45</v>
      </c>
      <c r="O14" s="38">
        <v>6.05</v>
      </c>
      <c r="P14" s="29">
        <v>1.19</v>
      </c>
      <c r="Q14" s="29">
        <v>6.55</v>
      </c>
      <c r="R14" s="30">
        <v>8.36</v>
      </c>
    </row>
  </sheetData>
  <mergeCells count="9">
    <mergeCell ref="B13:C13"/>
    <mergeCell ref="B14:C14"/>
    <mergeCell ref="K1:N1"/>
    <mergeCell ref="O1:R1"/>
    <mergeCell ref="A1:A2"/>
    <mergeCell ref="D1:D2"/>
    <mergeCell ref="E1:J1"/>
    <mergeCell ref="B1:B2"/>
    <mergeCell ref="C1:C2"/>
  </mergeCells>
  <phoneticPr fontId="1" type="noConversion"/>
  <pageMargins left="0.7" right="0.7" top="0.75" bottom="0.75" header="0.3" footer="0.3"/>
  <pageSetup paperSize="9" scale="87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94"/>
  <sheetViews>
    <sheetView zoomScale="85" zoomScaleNormal="85" workbookViewId="0">
      <selection activeCell="C12" sqref="C12"/>
    </sheetView>
  </sheetViews>
  <sheetFormatPr defaultRowHeight="16.5"/>
  <cols>
    <col min="1" max="1" width="9" style="137"/>
    <col min="2" max="2" width="25.875" style="137" customWidth="1"/>
    <col min="3" max="3" width="24.75" style="5" customWidth="1"/>
    <col min="4" max="4" width="23.25" style="5" customWidth="1"/>
    <col min="5" max="5" width="106.75" bestFit="1" customWidth="1"/>
    <col min="6" max="6" width="112.875" bestFit="1" customWidth="1"/>
  </cols>
  <sheetData>
    <row r="1" spans="1:6" ht="33">
      <c r="A1" s="136" t="s">
        <v>286</v>
      </c>
      <c r="B1" s="136" t="s">
        <v>287</v>
      </c>
      <c r="C1" s="6" t="s">
        <v>94</v>
      </c>
      <c r="D1" s="133" t="str">
        <f t="shared" ref="D1:D32" si="0">A1&amp;C1</f>
        <v>도계간호학과</v>
      </c>
      <c r="E1" s="134"/>
      <c r="F1" s="135" t="s">
        <v>290</v>
      </c>
    </row>
    <row r="2" spans="1:6" ht="33">
      <c r="A2" s="136" t="s">
        <v>286</v>
      </c>
      <c r="B2" s="136" t="s">
        <v>20</v>
      </c>
      <c r="C2" s="6" t="s">
        <v>95</v>
      </c>
      <c r="D2" s="133" t="str">
        <f t="shared" si="0"/>
        <v>도계물리치료학과</v>
      </c>
      <c r="E2" s="134"/>
      <c r="F2" s="135" t="s">
        <v>290</v>
      </c>
    </row>
    <row r="3" spans="1:6">
      <c r="A3" s="136" t="s">
        <v>286</v>
      </c>
      <c r="B3" s="136" t="s">
        <v>20</v>
      </c>
      <c r="C3" s="6" t="s">
        <v>97</v>
      </c>
      <c r="D3" s="133" t="str">
        <f t="shared" si="0"/>
        <v>도계바이오기능성소재학과</v>
      </c>
      <c r="E3" s="134"/>
      <c r="F3" s="135" t="s">
        <v>291</v>
      </c>
    </row>
    <row r="4" spans="1:6" ht="33">
      <c r="A4" s="136" t="s">
        <v>286</v>
      </c>
      <c r="B4" s="136" t="s">
        <v>20</v>
      </c>
      <c r="C4" s="6" t="s">
        <v>96</v>
      </c>
      <c r="D4" s="133" t="str">
        <f t="shared" si="0"/>
        <v>도계방사선학과</v>
      </c>
      <c r="E4" s="134"/>
      <c r="F4" s="135" t="s">
        <v>290</v>
      </c>
    </row>
    <row r="5" spans="1:6" ht="33">
      <c r="A5" s="136" t="s">
        <v>286</v>
      </c>
      <c r="B5" s="136" t="s">
        <v>19</v>
      </c>
      <c r="C5" s="6" t="s">
        <v>103</v>
      </c>
      <c r="D5" s="133" t="str">
        <f t="shared" si="0"/>
        <v>도계사회복지학과</v>
      </c>
      <c r="E5" s="134"/>
      <c r="F5" s="135" t="s">
        <v>290</v>
      </c>
    </row>
    <row r="6" spans="1:6" ht="33">
      <c r="A6" s="136" t="s">
        <v>286</v>
      </c>
      <c r="B6" s="136" t="s">
        <v>18</v>
      </c>
      <c r="C6" s="6" t="s">
        <v>93</v>
      </c>
      <c r="D6" s="133" t="str">
        <f t="shared" si="0"/>
        <v>도계소방방재학부</v>
      </c>
      <c r="E6" s="134"/>
      <c r="F6" s="135" t="s">
        <v>290</v>
      </c>
    </row>
    <row r="7" spans="1:6" ht="33">
      <c r="A7" s="136" t="s">
        <v>286</v>
      </c>
      <c r="B7" s="136" t="s">
        <v>20</v>
      </c>
      <c r="C7" s="6" t="s">
        <v>98</v>
      </c>
      <c r="D7" s="133" t="str">
        <f t="shared" si="0"/>
        <v>도계식품영양학과</v>
      </c>
      <c r="E7" s="134"/>
      <c r="F7" s="135" t="s">
        <v>290</v>
      </c>
    </row>
    <row r="8" spans="1:6" ht="33">
      <c r="A8" s="136" t="s">
        <v>286</v>
      </c>
      <c r="B8" s="136" t="s">
        <v>20</v>
      </c>
      <c r="C8" s="6" t="s">
        <v>99</v>
      </c>
      <c r="D8" s="133" t="str">
        <f t="shared" si="0"/>
        <v>도계안경광학과</v>
      </c>
      <c r="E8" s="134"/>
      <c r="F8" s="135" t="s">
        <v>290</v>
      </c>
    </row>
    <row r="9" spans="1:6" ht="33">
      <c r="A9" s="136" t="s">
        <v>286</v>
      </c>
      <c r="B9" s="136" t="s">
        <v>19</v>
      </c>
      <c r="C9" s="6" t="s">
        <v>104</v>
      </c>
      <c r="D9" s="133" t="str">
        <f t="shared" si="0"/>
        <v>도계유아교육과</v>
      </c>
      <c r="E9" s="134"/>
      <c r="F9" s="135" t="s">
        <v>290</v>
      </c>
    </row>
    <row r="10" spans="1:6" ht="33">
      <c r="A10" s="136" t="s">
        <v>286</v>
      </c>
      <c r="B10" s="136" t="s">
        <v>20</v>
      </c>
      <c r="C10" s="6" t="s">
        <v>100</v>
      </c>
      <c r="D10" s="133" t="str">
        <f t="shared" si="0"/>
        <v>도계응급구조학과</v>
      </c>
      <c r="E10" s="134"/>
      <c r="F10" s="135" t="s">
        <v>290</v>
      </c>
    </row>
    <row r="11" spans="1:6">
      <c r="A11" s="136" t="s">
        <v>286</v>
      </c>
      <c r="B11" s="136" t="s">
        <v>19</v>
      </c>
      <c r="C11" s="6" t="s">
        <v>105</v>
      </c>
      <c r="D11" s="133" t="str">
        <f t="shared" si="0"/>
        <v>도계일본어학과</v>
      </c>
      <c r="E11" s="134"/>
      <c r="F11" s="135" t="s">
        <v>291</v>
      </c>
    </row>
    <row r="12" spans="1:6" ht="33">
      <c r="A12" s="136" t="s">
        <v>286</v>
      </c>
      <c r="B12" s="136" t="s">
        <v>17</v>
      </c>
      <c r="C12" s="6" t="s">
        <v>80</v>
      </c>
      <c r="D12" s="133" t="str">
        <f t="shared" si="0"/>
        <v>도계자유전공학부(인문계열)</v>
      </c>
      <c r="E12" s="134"/>
      <c r="F12" s="135" t="s">
        <v>290</v>
      </c>
    </row>
    <row r="13" spans="1:6" ht="33">
      <c r="A13" s="136" t="s">
        <v>286</v>
      </c>
      <c r="B13" s="136" t="s">
        <v>17</v>
      </c>
      <c r="C13" s="6" t="s">
        <v>81</v>
      </c>
      <c r="D13" s="133" t="str">
        <f t="shared" si="0"/>
        <v>도계자유전공학부(자연계열)</v>
      </c>
      <c r="E13" s="134"/>
      <c r="F13" s="135" t="s">
        <v>290</v>
      </c>
    </row>
    <row r="14" spans="1:6" ht="33">
      <c r="A14" s="136" t="s">
        <v>286</v>
      </c>
      <c r="B14" s="136" t="s">
        <v>20</v>
      </c>
      <c r="C14" s="6" t="s">
        <v>101</v>
      </c>
      <c r="D14" s="133" t="str">
        <f t="shared" si="0"/>
        <v>도계작업치료학과</v>
      </c>
      <c r="E14" s="134"/>
      <c r="F14" s="135" t="s">
        <v>290</v>
      </c>
    </row>
    <row r="15" spans="1:6" ht="33">
      <c r="A15" s="136" t="s">
        <v>286</v>
      </c>
      <c r="B15" s="136" t="s">
        <v>20</v>
      </c>
      <c r="C15" s="6" t="s">
        <v>102</v>
      </c>
      <c r="D15" s="133" t="str">
        <f t="shared" si="0"/>
        <v>도계치위생학과</v>
      </c>
      <c r="E15" s="134"/>
      <c r="F15" s="135" t="s">
        <v>290</v>
      </c>
    </row>
    <row r="16" spans="1:6" ht="33">
      <c r="A16" s="136" t="s">
        <v>285</v>
      </c>
      <c r="B16" s="136" t="s">
        <v>18</v>
      </c>
      <c r="C16" s="6" t="s">
        <v>89</v>
      </c>
      <c r="D16" s="133" t="str">
        <f t="shared" si="0"/>
        <v>삼척AI소프트웨어학과</v>
      </c>
      <c r="E16" s="134" t="s">
        <v>280</v>
      </c>
      <c r="F16" s="135" t="s">
        <v>290</v>
      </c>
    </row>
    <row r="17" spans="1:6" ht="33">
      <c r="A17" s="136" t="s">
        <v>285</v>
      </c>
      <c r="B17" s="136" t="s">
        <v>18</v>
      </c>
      <c r="C17" s="6" t="s">
        <v>82</v>
      </c>
      <c r="D17" s="133" t="str">
        <f t="shared" si="0"/>
        <v>삼척건설융합학부</v>
      </c>
      <c r="E17" s="134"/>
      <c r="F17" s="135" t="s">
        <v>290</v>
      </c>
    </row>
    <row r="18" spans="1:6" ht="33">
      <c r="A18" s="136" t="s">
        <v>285</v>
      </c>
      <c r="B18" s="136" t="s">
        <v>19</v>
      </c>
      <c r="C18" s="6" t="s">
        <v>90</v>
      </c>
      <c r="D18" s="133" t="str">
        <f t="shared" si="0"/>
        <v>삼척글로벌인재학부</v>
      </c>
      <c r="E18" s="134"/>
      <c r="F18" s="135" t="s">
        <v>290</v>
      </c>
    </row>
    <row r="19" spans="1:6" ht="33">
      <c r="A19" s="136" t="s">
        <v>285</v>
      </c>
      <c r="B19" s="136" t="s">
        <v>18</v>
      </c>
      <c r="C19" s="6" t="s">
        <v>83</v>
      </c>
      <c r="D19" s="133" t="str">
        <f t="shared" si="0"/>
        <v>삼척기계시스템공학부</v>
      </c>
      <c r="E19" s="134" t="s">
        <v>276</v>
      </c>
      <c r="F19" s="135" t="s">
        <v>290</v>
      </c>
    </row>
    <row r="20" spans="1:6">
      <c r="A20" s="136" t="s">
        <v>285</v>
      </c>
      <c r="B20" s="136" t="s">
        <v>19</v>
      </c>
      <c r="C20" s="6" t="s">
        <v>91</v>
      </c>
      <c r="D20" s="133" t="str">
        <f t="shared" si="0"/>
        <v>삼척멀티디자인학과</v>
      </c>
      <c r="E20" s="134"/>
      <c r="F20" s="135" t="s">
        <v>291</v>
      </c>
    </row>
    <row r="21" spans="1:6">
      <c r="A21" s="136" t="s">
        <v>285</v>
      </c>
      <c r="B21" s="136" t="s">
        <v>19</v>
      </c>
      <c r="C21" s="6" t="s">
        <v>92</v>
      </c>
      <c r="D21" s="133" t="str">
        <f t="shared" si="0"/>
        <v>삼척생활조형디자인학과</v>
      </c>
      <c r="E21" s="134"/>
      <c r="F21" s="135" t="s">
        <v>291</v>
      </c>
    </row>
    <row r="22" spans="1:6" ht="33">
      <c r="A22" s="136" t="s">
        <v>285</v>
      </c>
      <c r="B22" s="136" t="s">
        <v>18</v>
      </c>
      <c r="C22" s="6" t="s">
        <v>84</v>
      </c>
      <c r="D22" s="133" t="str">
        <f t="shared" si="0"/>
        <v>삼척신소재공학과</v>
      </c>
      <c r="E22" s="134" t="s">
        <v>277</v>
      </c>
      <c r="F22" s="135" t="s">
        <v>290</v>
      </c>
    </row>
    <row r="23" spans="1:6" ht="33">
      <c r="A23" s="136" t="s">
        <v>285</v>
      </c>
      <c r="B23" s="136" t="s">
        <v>18</v>
      </c>
      <c r="C23" s="6" t="s">
        <v>85</v>
      </c>
      <c r="D23" s="133" t="str">
        <f t="shared" si="0"/>
        <v>삼척에너지자원화학공학과</v>
      </c>
      <c r="E23" s="134" t="s">
        <v>277</v>
      </c>
      <c r="F23" s="135" t="s">
        <v>290</v>
      </c>
    </row>
    <row r="24" spans="1:6" ht="33">
      <c r="A24" s="136" t="s">
        <v>285</v>
      </c>
      <c r="B24" s="136" t="s">
        <v>18</v>
      </c>
      <c r="C24" s="6" t="s">
        <v>86</v>
      </c>
      <c r="D24" s="133" t="str">
        <f t="shared" si="0"/>
        <v>삼척전기제어계측공학부</v>
      </c>
      <c r="E24" s="135" t="s">
        <v>281</v>
      </c>
      <c r="F24" s="135" t="s">
        <v>290</v>
      </c>
    </row>
    <row r="25" spans="1:6" ht="33">
      <c r="A25" s="136" t="s">
        <v>285</v>
      </c>
      <c r="B25" s="136" t="s">
        <v>18</v>
      </c>
      <c r="C25" s="6" t="s">
        <v>87</v>
      </c>
      <c r="D25" s="133" t="str">
        <f t="shared" si="0"/>
        <v>삼척전자정보통신공학과</v>
      </c>
      <c r="E25" s="134" t="s">
        <v>280</v>
      </c>
      <c r="F25" s="135" t="s">
        <v>290</v>
      </c>
    </row>
    <row r="26" spans="1:6" ht="33">
      <c r="A26" s="136" t="s">
        <v>285</v>
      </c>
      <c r="B26" s="136" t="s">
        <v>18</v>
      </c>
      <c r="C26" s="6" t="s">
        <v>88</v>
      </c>
      <c r="D26" s="133" t="str">
        <f t="shared" si="0"/>
        <v>삼척지구환경시스템공학과</v>
      </c>
      <c r="E26" s="134" t="s">
        <v>277</v>
      </c>
      <c r="F26" s="135" t="s">
        <v>290</v>
      </c>
    </row>
    <row r="27" spans="1:6">
      <c r="A27" s="136" t="s">
        <v>285</v>
      </c>
      <c r="B27" s="136" t="s">
        <v>19</v>
      </c>
      <c r="C27" s="6" t="s">
        <v>288</v>
      </c>
      <c r="D27" s="133" t="str">
        <f t="shared" si="0"/>
        <v>삼척휴먼스포츠학부</v>
      </c>
      <c r="E27" s="134"/>
      <c r="F27" s="135" t="s">
        <v>291</v>
      </c>
    </row>
    <row r="28" spans="1:6" ht="33">
      <c r="A28" s="136" t="s">
        <v>284</v>
      </c>
      <c r="B28" s="136" t="s">
        <v>16</v>
      </c>
      <c r="C28" s="6" t="s">
        <v>78</v>
      </c>
      <c r="D28" s="133" t="str">
        <f t="shared" si="0"/>
        <v>춘천AI융합학과</v>
      </c>
      <c r="E28" s="134"/>
      <c r="F28" s="135" t="s">
        <v>290</v>
      </c>
    </row>
    <row r="29" spans="1:6" ht="33">
      <c r="A29" s="136" t="s">
        <v>284</v>
      </c>
      <c r="B29" s="136" t="s">
        <v>7</v>
      </c>
      <c r="C29" s="6" t="s">
        <v>50</v>
      </c>
      <c r="D29" s="133" t="str">
        <f t="shared" si="0"/>
        <v>춘천가정교육과</v>
      </c>
      <c r="E29" s="134"/>
      <c r="F29" s="135" t="s">
        <v>290</v>
      </c>
    </row>
    <row r="30" spans="1:6" ht="49.5">
      <c r="A30" s="136" t="s">
        <v>284</v>
      </c>
      <c r="B30" s="136" t="s">
        <v>289</v>
      </c>
      <c r="C30" s="6" t="s">
        <v>94</v>
      </c>
      <c r="D30" s="133" t="str">
        <f t="shared" si="0"/>
        <v>춘천간호학과</v>
      </c>
      <c r="E30" s="134"/>
      <c r="F30" s="135" t="s">
        <v>292</v>
      </c>
    </row>
    <row r="31" spans="1:6" ht="33">
      <c r="A31" s="136" t="s">
        <v>284</v>
      </c>
      <c r="B31" s="136" t="s">
        <v>6</v>
      </c>
      <c r="C31" s="6" t="s">
        <v>35</v>
      </c>
      <c r="D31" s="133" t="str">
        <f t="shared" si="0"/>
        <v>춘천건축·토목·환경공학부</v>
      </c>
      <c r="E31" s="134"/>
      <c r="F31" s="135" t="s">
        <v>290</v>
      </c>
    </row>
    <row r="32" spans="1:6" ht="33">
      <c r="A32" s="136" t="s">
        <v>284</v>
      </c>
      <c r="B32" s="136" t="s">
        <v>6</v>
      </c>
      <c r="C32" s="6" t="s">
        <v>34</v>
      </c>
      <c r="D32" s="133" t="str">
        <f t="shared" si="0"/>
        <v>춘천건축학과(5년제)</v>
      </c>
      <c r="E32" s="134"/>
      <c r="F32" s="135" t="s">
        <v>290</v>
      </c>
    </row>
    <row r="33" spans="1:6" ht="33">
      <c r="A33" s="136" t="s">
        <v>284</v>
      </c>
      <c r="B33" s="136" t="s">
        <v>3</v>
      </c>
      <c r="C33" s="6" t="s">
        <v>21</v>
      </c>
      <c r="D33" s="133" t="str">
        <f t="shared" ref="D33:D64" si="1">A33&amp;C33</f>
        <v>춘천경영·회계학부</v>
      </c>
      <c r="E33" s="134"/>
      <c r="F33" s="135" t="s">
        <v>290</v>
      </c>
    </row>
    <row r="34" spans="1:6" ht="33">
      <c r="A34" s="136" t="s">
        <v>284</v>
      </c>
      <c r="B34" s="136" t="s">
        <v>3</v>
      </c>
      <c r="C34" s="6" t="s">
        <v>22</v>
      </c>
      <c r="D34" s="133" t="str">
        <f t="shared" si="1"/>
        <v>춘천경제·정보통계학부</v>
      </c>
      <c r="E34" s="134"/>
      <c r="F34" s="135" t="s">
        <v>290</v>
      </c>
    </row>
    <row r="35" spans="1:6" ht="33">
      <c r="A35" s="136" t="s">
        <v>284</v>
      </c>
      <c r="B35" s="136" t="s">
        <v>7</v>
      </c>
      <c r="C35" s="6" t="s">
        <v>51</v>
      </c>
      <c r="D35" s="133" t="str">
        <f t="shared" si="1"/>
        <v>춘천과학교육학부</v>
      </c>
      <c r="E35" s="134"/>
      <c r="F35" s="135" t="s">
        <v>290</v>
      </c>
    </row>
    <row r="36" spans="1:6" ht="33">
      <c r="A36" s="136" t="s">
        <v>284</v>
      </c>
      <c r="B36" s="136" t="s">
        <v>3</v>
      </c>
      <c r="C36" s="6" t="s">
        <v>23</v>
      </c>
      <c r="D36" s="133" t="str">
        <f t="shared" si="1"/>
        <v>춘천관광경영학과</v>
      </c>
      <c r="E36" s="134"/>
      <c r="F36" s="135" t="s">
        <v>290</v>
      </c>
    </row>
    <row r="37" spans="1:6" ht="33">
      <c r="A37" s="136" t="s">
        <v>284</v>
      </c>
      <c r="B37" s="136" t="s">
        <v>7</v>
      </c>
      <c r="C37" s="6" t="s">
        <v>42</v>
      </c>
      <c r="D37" s="133" t="str">
        <f t="shared" si="1"/>
        <v>춘천교육학과</v>
      </c>
      <c r="E37" s="134"/>
      <c r="F37" s="135" t="s">
        <v>290</v>
      </c>
    </row>
    <row r="38" spans="1:6" ht="33">
      <c r="A38" s="136" t="s">
        <v>284</v>
      </c>
      <c r="B38" s="136" t="s">
        <v>7</v>
      </c>
      <c r="C38" s="6" t="s">
        <v>43</v>
      </c>
      <c r="D38" s="133" t="str">
        <f t="shared" si="1"/>
        <v>춘천국어교육과</v>
      </c>
      <c r="E38" s="134"/>
      <c r="F38" s="135" t="s">
        <v>290</v>
      </c>
    </row>
    <row r="39" spans="1:6" ht="33">
      <c r="A39" s="136" t="s">
        <v>284</v>
      </c>
      <c r="B39" s="136" t="s">
        <v>3</v>
      </c>
      <c r="C39" s="6" t="s">
        <v>24</v>
      </c>
      <c r="D39" s="133" t="str">
        <f t="shared" si="1"/>
        <v>춘천국제무역학과</v>
      </c>
      <c r="E39" s="134"/>
      <c r="F39" s="135" t="s">
        <v>290</v>
      </c>
    </row>
    <row r="40" spans="1:6" ht="33">
      <c r="A40" s="136" t="s">
        <v>284</v>
      </c>
      <c r="B40" s="136" t="s">
        <v>6</v>
      </c>
      <c r="C40" s="6" t="s">
        <v>158</v>
      </c>
      <c r="D40" s="133" t="str">
        <f t="shared" si="1"/>
        <v>춘천기계의용·메카트로닉스공학과</v>
      </c>
      <c r="E40" s="134"/>
      <c r="F40" s="135" t="s">
        <v>290</v>
      </c>
    </row>
    <row r="41" spans="1:6" ht="33">
      <c r="A41" s="136" t="s">
        <v>284</v>
      </c>
      <c r="B41" s="136" t="s">
        <v>5</v>
      </c>
      <c r="C41" s="6" t="s">
        <v>31</v>
      </c>
      <c r="D41" s="133" t="str">
        <f t="shared" si="1"/>
        <v>춘천동물산업융합학과</v>
      </c>
      <c r="E41" s="134"/>
      <c r="F41" s="135" t="s">
        <v>290</v>
      </c>
    </row>
    <row r="42" spans="1:6" ht="33">
      <c r="A42" s="136" t="s">
        <v>284</v>
      </c>
      <c r="B42" s="136" t="s">
        <v>5</v>
      </c>
      <c r="C42" s="6" t="s">
        <v>32</v>
      </c>
      <c r="D42" s="133" t="str">
        <f t="shared" si="1"/>
        <v>춘천동물응용과학과</v>
      </c>
      <c r="E42" s="134"/>
      <c r="F42" s="135" t="s">
        <v>290</v>
      </c>
    </row>
    <row r="43" spans="1:6" ht="33">
      <c r="A43" s="136" t="s">
        <v>284</v>
      </c>
      <c r="B43" s="136" t="s">
        <v>5</v>
      </c>
      <c r="C43" s="6" t="s">
        <v>33</v>
      </c>
      <c r="D43" s="133" t="str">
        <f t="shared" si="1"/>
        <v>춘천동물자원과학과</v>
      </c>
      <c r="E43" s="134"/>
      <c r="F43" s="135" t="s">
        <v>290</v>
      </c>
    </row>
    <row r="44" spans="1:6" ht="33">
      <c r="A44" s="136" t="s">
        <v>284</v>
      </c>
      <c r="B44" s="136" t="s">
        <v>6</v>
      </c>
      <c r="C44" s="125" t="s">
        <v>209</v>
      </c>
      <c r="D44" s="133" t="str">
        <f t="shared" si="1"/>
        <v>춘천디자인학과</v>
      </c>
      <c r="E44" s="134"/>
      <c r="F44" s="135" t="s">
        <v>295</v>
      </c>
    </row>
    <row r="45" spans="1:6">
      <c r="A45" s="136" t="s">
        <v>284</v>
      </c>
      <c r="B45" s="136" t="s">
        <v>16</v>
      </c>
      <c r="C45" s="6" t="s">
        <v>79</v>
      </c>
      <c r="D45" s="133" t="str">
        <f t="shared" si="1"/>
        <v>춘천디지털밀리터리학과</v>
      </c>
      <c r="E45" s="134"/>
      <c r="F45" s="135" t="s">
        <v>291</v>
      </c>
    </row>
    <row r="46" spans="1:6" ht="33">
      <c r="A46" s="136" t="s">
        <v>284</v>
      </c>
      <c r="B46" s="136" t="s">
        <v>9</v>
      </c>
      <c r="C46" s="6" t="s">
        <v>60</v>
      </c>
      <c r="D46" s="133" t="str">
        <f t="shared" si="1"/>
        <v>춘천목재·종이과학부</v>
      </c>
      <c r="E46" s="134"/>
      <c r="F46" s="135" t="s">
        <v>290</v>
      </c>
    </row>
    <row r="47" spans="1:6">
      <c r="A47" s="136" t="s">
        <v>284</v>
      </c>
      <c r="B47" s="136" t="s">
        <v>6</v>
      </c>
      <c r="C47" s="6" t="s">
        <v>39</v>
      </c>
      <c r="D47" s="133" t="str">
        <f t="shared" si="1"/>
        <v>춘천무용학과</v>
      </c>
      <c r="E47" s="134"/>
      <c r="F47" s="135" t="s">
        <v>291</v>
      </c>
    </row>
    <row r="48" spans="1:6" ht="33">
      <c r="A48" s="136" t="s">
        <v>284</v>
      </c>
      <c r="B48" s="136" t="s">
        <v>8</v>
      </c>
      <c r="C48" s="6" t="s">
        <v>54</v>
      </c>
      <c r="D48" s="133" t="str">
        <f t="shared" si="1"/>
        <v>춘천문화인류학과</v>
      </c>
      <c r="E48" s="134"/>
      <c r="F48" s="135" t="s">
        <v>290</v>
      </c>
    </row>
    <row r="49" spans="1:6" ht="33">
      <c r="A49" s="136" t="s">
        <v>284</v>
      </c>
      <c r="B49" s="136" t="s">
        <v>8</v>
      </c>
      <c r="C49" s="6" t="s">
        <v>55</v>
      </c>
      <c r="D49" s="133" t="str">
        <f t="shared" si="1"/>
        <v>춘천미디어커뮤니케이션학과</v>
      </c>
      <c r="E49" s="134"/>
      <c r="F49" s="135" t="s">
        <v>290</v>
      </c>
    </row>
    <row r="50" spans="1:6">
      <c r="A50" s="136" t="s">
        <v>284</v>
      </c>
      <c r="B50" s="136" t="s">
        <v>6</v>
      </c>
      <c r="C50" s="6" t="s">
        <v>282</v>
      </c>
      <c r="D50" s="133" t="str">
        <f t="shared" si="1"/>
        <v>춘천미술학과</v>
      </c>
      <c r="E50" s="134"/>
      <c r="F50" s="135" t="s">
        <v>291</v>
      </c>
    </row>
    <row r="51" spans="1:6" ht="33">
      <c r="A51" s="136" t="s">
        <v>284</v>
      </c>
      <c r="B51" s="136" t="s">
        <v>4</v>
      </c>
      <c r="C51" s="6" t="s">
        <v>26</v>
      </c>
      <c r="D51" s="133" t="str">
        <f t="shared" si="1"/>
        <v>춘천바이오산업공학부</v>
      </c>
      <c r="E51" s="135" t="s">
        <v>273</v>
      </c>
      <c r="F51" s="135" t="s">
        <v>290</v>
      </c>
    </row>
    <row r="52" spans="1:6" ht="33">
      <c r="A52" s="136" t="s">
        <v>284</v>
      </c>
      <c r="B52" s="136" t="s">
        <v>15</v>
      </c>
      <c r="C52" s="6" t="s">
        <v>159</v>
      </c>
      <c r="D52" s="133" t="str">
        <f t="shared" si="1"/>
        <v>춘천반도체물리학과</v>
      </c>
      <c r="E52" s="134"/>
      <c r="F52" s="135" t="s">
        <v>290</v>
      </c>
    </row>
    <row r="53" spans="1:6" ht="33">
      <c r="A53" s="136" t="s">
        <v>284</v>
      </c>
      <c r="B53" s="136" t="s">
        <v>6</v>
      </c>
      <c r="C53" s="6" t="s">
        <v>36</v>
      </c>
      <c r="D53" s="133" t="str">
        <f t="shared" si="1"/>
        <v>춘천배터리융합공학과</v>
      </c>
      <c r="E53" s="134"/>
      <c r="F53" s="135" t="s">
        <v>290</v>
      </c>
    </row>
    <row r="54" spans="1:6" ht="33">
      <c r="A54" s="136" t="s">
        <v>284</v>
      </c>
      <c r="B54" s="136" t="s">
        <v>8</v>
      </c>
      <c r="C54" s="6" t="s">
        <v>56</v>
      </c>
      <c r="D54" s="133" t="str">
        <f t="shared" si="1"/>
        <v>춘천부동산학과</v>
      </c>
      <c r="E54" s="134"/>
      <c r="F54" s="135" t="s">
        <v>290</v>
      </c>
    </row>
    <row r="55" spans="1:6" ht="33">
      <c r="A55" s="136" t="s">
        <v>284</v>
      </c>
      <c r="B55" s="136" t="s">
        <v>13</v>
      </c>
      <c r="C55" s="6" t="s">
        <v>66</v>
      </c>
      <c r="D55" s="133" t="str">
        <f t="shared" si="1"/>
        <v>춘천분자생명과학과</v>
      </c>
      <c r="E55" s="134"/>
      <c r="F55" s="135" t="s">
        <v>290</v>
      </c>
    </row>
    <row r="56" spans="1:6" ht="33">
      <c r="A56" s="136" t="s">
        <v>284</v>
      </c>
      <c r="B56" s="136" t="s">
        <v>8</v>
      </c>
      <c r="C56" s="6" t="s">
        <v>57</v>
      </c>
      <c r="D56" s="133" t="str">
        <f t="shared" si="1"/>
        <v>춘천사회학과</v>
      </c>
      <c r="E56" s="134"/>
      <c r="F56" s="135" t="s">
        <v>290</v>
      </c>
    </row>
    <row r="57" spans="1:6" ht="33">
      <c r="A57" s="136" t="s">
        <v>284</v>
      </c>
      <c r="B57" s="136" t="s">
        <v>9</v>
      </c>
      <c r="C57" s="6" t="s">
        <v>61</v>
      </c>
      <c r="D57" s="133" t="str">
        <f t="shared" si="1"/>
        <v>춘천산림과학부</v>
      </c>
      <c r="E57" s="134"/>
      <c r="F57" s="135" t="s">
        <v>290</v>
      </c>
    </row>
    <row r="58" spans="1:6" ht="33">
      <c r="A58" s="136" t="s">
        <v>284</v>
      </c>
      <c r="B58" s="136" t="s">
        <v>13</v>
      </c>
      <c r="C58" s="6" t="s">
        <v>67</v>
      </c>
      <c r="D58" s="133" t="str">
        <f t="shared" si="1"/>
        <v>춘천생명건강공학과</v>
      </c>
      <c r="E58" s="134"/>
      <c r="F58" s="135" t="s">
        <v>290</v>
      </c>
    </row>
    <row r="59" spans="1:6" ht="33">
      <c r="A59" s="136" t="s">
        <v>284</v>
      </c>
      <c r="B59" s="136" t="s">
        <v>15</v>
      </c>
      <c r="C59" s="6" t="s">
        <v>71</v>
      </c>
      <c r="D59" s="133" t="str">
        <f t="shared" si="1"/>
        <v>춘천생명과학과</v>
      </c>
      <c r="E59" s="134"/>
      <c r="F59" s="135" t="s">
        <v>290</v>
      </c>
    </row>
    <row r="60" spans="1:6" ht="33">
      <c r="A60" s="136" t="s">
        <v>284</v>
      </c>
      <c r="B60" s="136" t="s">
        <v>13</v>
      </c>
      <c r="C60" s="6" t="s">
        <v>68</v>
      </c>
      <c r="D60" s="133" t="str">
        <f t="shared" si="1"/>
        <v>춘천생물의소재공학과</v>
      </c>
      <c r="E60" s="134"/>
      <c r="F60" s="135" t="s">
        <v>290</v>
      </c>
    </row>
    <row r="61" spans="1:6" ht="33">
      <c r="A61" s="136" t="s">
        <v>284</v>
      </c>
      <c r="B61" s="136" t="s">
        <v>4</v>
      </c>
      <c r="C61" s="6" t="s">
        <v>220</v>
      </c>
      <c r="D61" s="133" t="str">
        <f t="shared" si="1"/>
        <v>춘천생물자원과학부</v>
      </c>
      <c r="E61" s="134" t="s">
        <v>274</v>
      </c>
      <c r="F61" s="135" t="s">
        <v>290</v>
      </c>
    </row>
    <row r="62" spans="1:6" ht="33">
      <c r="A62" s="136" t="s">
        <v>284</v>
      </c>
      <c r="B62" s="136" t="s">
        <v>9</v>
      </c>
      <c r="C62" s="6" t="s">
        <v>62</v>
      </c>
      <c r="D62" s="133" t="str">
        <f t="shared" si="1"/>
        <v>춘천생태조경디자인학과</v>
      </c>
      <c r="E62" s="134"/>
      <c r="F62" s="135" t="s">
        <v>290</v>
      </c>
    </row>
    <row r="63" spans="1:6" ht="49.5">
      <c r="A63" s="136" t="s">
        <v>284</v>
      </c>
      <c r="B63" s="136" t="s">
        <v>10</v>
      </c>
      <c r="C63" s="6" t="s">
        <v>63</v>
      </c>
      <c r="D63" s="133" t="str">
        <f t="shared" si="1"/>
        <v>춘천수의예과</v>
      </c>
      <c r="E63" s="134"/>
      <c r="F63" s="135" t="s">
        <v>296</v>
      </c>
    </row>
    <row r="64" spans="1:6" ht="33">
      <c r="A64" s="136" t="s">
        <v>284</v>
      </c>
      <c r="B64" s="136" t="s">
        <v>15</v>
      </c>
      <c r="C64" s="6" t="s">
        <v>72</v>
      </c>
      <c r="D64" s="133" t="str">
        <f t="shared" si="1"/>
        <v>춘천수학과</v>
      </c>
      <c r="E64" s="134"/>
      <c r="F64" s="135" t="s">
        <v>290</v>
      </c>
    </row>
    <row r="65" spans="1:6" ht="33">
      <c r="A65" s="136" t="s">
        <v>284</v>
      </c>
      <c r="B65" s="136" t="s">
        <v>7</v>
      </c>
      <c r="C65" s="6" t="s">
        <v>52</v>
      </c>
      <c r="D65" s="133" t="str">
        <f t="shared" ref="D65:D94" si="2">A65&amp;C65</f>
        <v>춘천수학교육과</v>
      </c>
      <c r="E65" s="134"/>
      <c r="F65" s="135" t="s">
        <v>290</v>
      </c>
    </row>
    <row r="66" spans="1:6">
      <c r="A66" s="136" t="s">
        <v>284</v>
      </c>
      <c r="B66" s="136" t="s">
        <v>4</v>
      </c>
      <c r="C66" s="6" t="s">
        <v>25</v>
      </c>
      <c r="D66" s="133" t="str">
        <f t="shared" si="2"/>
        <v>춘천스마트팜농산업학과</v>
      </c>
      <c r="E66" s="134"/>
      <c r="F66" s="135" t="s">
        <v>291</v>
      </c>
    </row>
    <row r="67" spans="1:6" ht="33">
      <c r="A67" s="136" t="s">
        <v>284</v>
      </c>
      <c r="B67" s="136" t="s">
        <v>6</v>
      </c>
      <c r="C67" s="6" t="s">
        <v>204</v>
      </c>
      <c r="D67" s="133" t="str">
        <f t="shared" si="2"/>
        <v>춘천스포츠과학과</v>
      </c>
      <c r="E67" s="134"/>
      <c r="F67" s="135" t="s">
        <v>293</v>
      </c>
    </row>
    <row r="68" spans="1:6" ht="49.5">
      <c r="A68" s="136" t="s">
        <v>284</v>
      </c>
      <c r="B68" s="136" t="s">
        <v>11</v>
      </c>
      <c r="C68" s="6" t="s">
        <v>64</v>
      </c>
      <c r="D68" s="133" t="str">
        <f t="shared" si="2"/>
        <v>춘천약학과</v>
      </c>
      <c r="E68" s="134"/>
      <c r="F68" s="135" t="s">
        <v>299</v>
      </c>
    </row>
    <row r="69" spans="1:6" ht="33">
      <c r="A69" s="136" t="s">
        <v>284</v>
      </c>
      <c r="B69" s="136" t="s">
        <v>6</v>
      </c>
      <c r="C69" s="6" t="s">
        <v>37</v>
      </c>
      <c r="D69" s="133" t="str">
        <f t="shared" si="2"/>
        <v>춘천에너지자원·산업공학부</v>
      </c>
      <c r="E69" s="135" t="s">
        <v>275</v>
      </c>
      <c r="F69" s="135" t="s">
        <v>290</v>
      </c>
    </row>
    <row r="70" spans="1:6" ht="33">
      <c r="A70" s="136" t="s">
        <v>284</v>
      </c>
      <c r="B70" s="136" t="s">
        <v>7</v>
      </c>
      <c r="C70" s="6" t="s">
        <v>44</v>
      </c>
      <c r="D70" s="133" t="str">
        <f t="shared" si="2"/>
        <v>춘천역사교육과</v>
      </c>
      <c r="E70" s="134"/>
      <c r="F70" s="135" t="s">
        <v>290</v>
      </c>
    </row>
    <row r="71" spans="1:6" ht="33">
      <c r="A71" s="136" t="s">
        <v>284</v>
      </c>
      <c r="B71" s="136" t="s">
        <v>6</v>
      </c>
      <c r="C71" s="6" t="s">
        <v>41</v>
      </c>
      <c r="D71" s="133" t="str">
        <f t="shared" si="2"/>
        <v>춘천영상문화학과</v>
      </c>
      <c r="E71" s="134"/>
      <c r="F71" s="135" t="s">
        <v>290</v>
      </c>
    </row>
    <row r="72" spans="1:6" ht="33">
      <c r="A72" s="136" t="s">
        <v>284</v>
      </c>
      <c r="B72" s="136" t="s">
        <v>7</v>
      </c>
      <c r="C72" s="6" t="s">
        <v>45</v>
      </c>
      <c r="D72" s="133" t="str">
        <f t="shared" si="2"/>
        <v>춘천영어교육과</v>
      </c>
      <c r="E72" s="134"/>
      <c r="F72" s="135" t="s">
        <v>290</v>
      </c>
    </row>
    <row r="73" spans="1:6" ht="33">
      <c r="A73" s="136" t="s">
        <v>284</v>
      </c>
      <c r="B73" s="136" t="s">
        <v>4</v>
      </c>
      <c r="C73" s="6" t="s">
        <v>28</v>
      </c>
      <c r="D73" s="133" t="str">
        <f t="shared" si="2"/>
        <v>춘천원예·농업자원경제학부</v>
      </c>
      <c r="E73" s="135" t="s">
        <v>300</v>
      </c>
      <c r="F73" s="135" t="s">
        <v>290</v>
      </c>
    </row>
    <row r="74" spans="1:6" ht="33">
      <c r="A74" s="136" t="s">
        <v>284</v>
      </c>
      <c r="B74" s="136" t="s">
        <v>7</v>
      </c>
      <c r="C74" s="6" t="s">
        <v>46</v>
      </c>
      <c r="D74" s="133" t="str">
        <f t="shared" si="2"/>
        <v>춘천윤리교육과</v>
      </c>
      <c r="E74" s="134"/>
      <c r="F74" s="135" t="s">
        <v>290</v>
      </c>
    </row>
    <row r="75" spans="1:6">
      <c r="A75" s="136" t="s">
        <v>284</v>
      </c>
      <c r="B75" s="136" t="s">
        <v>6</v>
      </c>
      <c r="C75" s="6" t="s">
        <v>206</v>
      </c>
      <c r="D75" s="133" t="str">
        <f t="shared" si="2"/>
        <v>춘천음악학과</v>
      </c>
      <c r="E75" s="134"/>
      <c r="F75" s="135" t="s">
        <v>291</v>
      </c>
    </row>
    <row r="76" spans="1:6" ht="33">
      <c r="A76" s="136" t="s">
        <v>284</v>
      </c>
      <c r="B76" s="136" t="s">
        <v>13</v>
      </c>
      <c r="C76" s="6" t="s">
        <v>69</v>
      </c>
      <c r="D76" s="133" t="str">
        <f t="shared" si="2"/>
        <v>춘천의생명융합학부</v>
      </c>
      <c r="E76" s="134"/>
      <c r="F76" s="135" t="s">
        <v>290</v>
      </c>
    </row>
    <row r="77" spans="1:6" ht="49.5">
      <c r="A77" s="136" t="s">
        <v>284</v>
      </c>
      <c r="B77" s="136" t="s">
        <v>12</v>
      </c>
      <c r="C77" s="6" t="s">
        <v>65</v>
      </c>
      <c r="D77" s="133" t="str">
        <f t="shared" si="2"/>
        <v>춘천의예과</v>
      </c>
      <c r="E77" s="134"/>
      <c r="F77" s="135" t="s">
        <v>297</v>
      </c>
    </row>
    <row r="78" spans="1:6" ht="33">
      <c r="A78" s="136" t="s">
        <v>284</v>
      </c>
      <c r="B78" s="136" t="s">
        <v>14</v>
      </c>
      <c r="C78" s="6" t="s">
        <v>70</v>
      </c>
      <c r="D78" s="133" t="str">
        <f t="shared" si="2"/>
        <v>춘천인문학부</v>
      </c>
      <c r="E78" s="134"/>
      <c r="F78" s="135" t="s">
        <v>290</v>
      </c>
    </row>
    <row r="79" spans="1:6" ht="33">
      <c r="A79" s="136" t="s">
        <v>284</v>
      </c>
      <c r="B79" s="136" t="s">
        <v>7</v>
      </c>
      <c r="C79" s="6" t="s">
        <v>47</v>
      </c>
      <c r="D79" s="133" t="str">
        <f t="shared" si="2"/>
        <v>춘천일반사회교육과</v>
      </c>
      <c r="E79" s="134"/>
      <c r="F79" s="135" t="s">
        <v>290</v>
      </c>
    </row>
    <row r="80" spans="1:6" ht="33">
      <c r="A80" s="136" t="s">
        <v>284</v>
      </c>
      <c r="B80" s="136" t="s">
        <v>17</v>
      </c>
      <c r="C80" s="6" t="s">
        <v>80</v>
      </c>
      <c r="D80" s="133" t="str">
        <f t="shared" si="2"/>
        <v>춘천자유전공학부(인문계열)</v>
      </c>
      <c r="E80" s="134"/>
      <c r="F80" s="135" t="s">
        <v>290</v>
      </c>
    </row>
    <row r="81" spans="1:6" ht="33">
      <c r="A81" s="136" t="s">
        <v>284</v>
      </c>
      <c r="B81" s="136" t="s">
        <v>17</v>
      </c>
      <c r="C81" s="6" t="s">
        <v>81</v>
      </c>
      <c r="D81" s="133" t="str">
        <f t="shared" si="2"/>
        <v>춘천자유전공학부(자연계열)</v>
      </c>
      <c r="E81" s="134"/>
      <c r="F81" s="135" t="s">
        <v>290</v>
      </c>
    </row>
    <row r="82" spans="1:6" ht="33">
      <c r="A82" s="136" t="s">
        <v>284</v>
      </c>
      <c r="B82" s="136" t="s">
        <v>16</v>
      </c>
      <c r="C82" s="6" t="s">
        <v>75</v>
      </c>
      <c r="D82" s="133" t="str">
        <f t="shared" si="2"/>
        <v>춘천전기전자공학과</v>
      </c>
      <c r="E82" s="134"/>
      <c r="F82" s="135" t="s">
        <v>290</v>
      </c>
    </row>
    <row r="83" spans="1:6" ht="33">
      <c r="A83" s="136" t="s">
        <v>284</v>
      </c>
      <c r="B83" s="136" t="s">
        <v>16</v>
      </c>
      <c r="C83" s="6" t="s">
        <v>76</v>
      </c>
      <c r="D83" s="133" t="str">
        <f t="shared" si="2"/>
        <v>춘천전자공학과</v>
      </c>
      <c r="E83" s="134"/>
      <c r="F83" s="135" t="s">
        <v>290</v>
      </c>
    </row>
    <row r="84" spans="1:6" ht="33">
      <c r="A84" s="136" t="s">
        <v>284</v>
      </c>
      <c r="B84" s="136" t="s">
        <v>8</v>
      </c>
      <c r="C84" s="6" t="s">
        <v>58</v>
      </c>
      <c r="D84" s="133" t="str">
        <f t="shared" si="2"/>
        <v>춘천정치외교학과</v>
      </c>
      <c r="E84" s="134"/>
      <c r="F84" s="135" t="s">
        <v>290</v>
      </c>
    </row>
    <row r="85" spans="1:6" ht="33">
      <c r="A85" s="136" t="s">
        <v>284</v>
      </c>
      <c r="B85" s="136" t="s">
        <v>7</v>
      </c>
      <c r="C85" s="6" t="s">
        <v>48</v>
      </c>
      <c r="D85" s="133" t="str">
        <f t="shared" si="2"/>
        <v>춘천지리교육과</v>
      </c>
      <c r="E85" s="134"/>
      <c r="F85" s="135" t="s">
        <v>290</v>
      </c>
    </row>
    <row r="86" spans="1:6" ht="33">
      <c r="A86" s="136" t="s">
        <v>284</v>
      </c>
      <c r="B86" s="136" t="s">
        <v>4</v>
      </c>
      <c r="C86" s="6" t="s">
        <v>223</v>
      </c>
      <c r="D86" s="133" t="str">
        <f t="shared" si="2"/>
        <v>춘천지역건설공학과</v>
      </c>
      <c r="E86" s="134" t="s">
        <v>272</v>
      </c>
      <c r="F86" s="135" t="s">
        <v>290</v>
      </c>
    </row>
    <row r="87" spans="1:6" ht="33">
      <c r="A87" s="136" t="s">
        <v>284</v>
      </c>
      <c r="B87" s="136" t="s">
        <v>15</v>
      </c>
      <c r="C87" s="6" t="s">
        <v>73</v>
      </c>
      <c r="D87" s="133" t="str">
        <f t="shared" si="2"/>
        <v>춘천지질·지구물리학부</v>
      </c>
      <c r="E87" s="134"/>
      <c r="F87" s="135" t="s">
        <v>290</v>
      </c>
    </row>
    <row r="88" spans="1:6" ht="49.5">
      <c r="A88" s="136" t="s">
        <v>284</v>
      </c>
      <c r="B88" s="136" t="s">
        <v>7</v>
      </c>
      <c r="C88" s="6" t="s">
        <v>53</v>
      </c>
      <c r="D88" s="133" t="str">
        <f t="shared" si="2"/>
        <v>춘천체육교육과</v>
      </c>
      <c r="E88" s="134"/>
      <c r="F88" s="135" t="s">
        <v>294</v>
      </c>
    </row>
    <row r="89" spans="1:6" ht="33">
      <c r="A89" s="136" t="s">
        <v>284</v>
      </c>
      <c r="B89" s="136" t="s">
        <v>16</v>
      </c>
      <c r="C89" s="6" t="s">
        <v>77</v>
      </c>
      <c r="D89" s="133" t="str">
        <f t="shared" si="2"/>
        <v>춘천컴퓨터공학과</v>
      </c>
      <c r="E89" s="134"/>
      <c r="F89" s="135" t="s">
        <v>290</v>
      </c>
    </row>
    <row r="90" spans="1:6" ht="33">
      <c r="A90" s="136" t="s">
        <v>284</v>
      </c>
      <c r="B90" s="136" t="s">
        <v>7</v>
      </c>
      <c r="C90" s="6" t="s">
        <v>49</v>
      </c>
      <c r="D90" s="133" t="str">
        <f t="shared" si="2"/>
        <v>춘천한문교육과</v>
      </c>
      <c r="E90" s="134"/>
      <c r="F90" s="135" t="s">
        <v>290</v>
      </c>
    </row>
    <row r="91" spans="1:6" ht="33">
      <c r="A91" s="136" t="s">
        <v>284</v>
      </c>
      <c r="B91" s="136" t="s">
        <v>8</v>
      </c>
      <c r="C91" s="6" t="s">
        <v>59</v>
      </c>
      <c r="D91" s="133" t="str">
        <f t="shared" si="2"/>
        <v>춘천행정·심리학부</v>
      </c>
      <c r="E91" s="134"/>
      <c r="F91" s="135" t="s">
        <v>290</v>
      </c>
    </row>
    <row r="92" spans="1:6" ht="33">
      <c r="A92" s="136" t="s">
        <v>284</v>
      </c>
      <c r="B92" s="136" t="s">
        <v>6</v>
      </c>
      <c r="C92" s="6" t="s">
        <v>38</v>
      </c>
      <c r="D92" s="133" t="str">
        <f t="shared" si="2"/>
        <v>춘천화공·생물공학부</v>
      </c>
      <c r="E92" s="134"/>
      <c r="F92" s="135" t="s">
        <v>290</v>
      </c>
    </row>
    <row r="93" spans="1:6" ht="33">
      <c r="A93" s="136" t="s">
        <v>284</v>
      </c>
      <c r="B93" s="136" t="s">
        <v>15</v>
      </c>
      <c r="C93" s="6" t="s">
        <v>74</v>
      </c>
      <c r="D93" s="133" t="str">
        <f t="shared" si="2"/>
        <v>춘천화학·생화학부</v>
      </c>
      <c r="E93" s="134"/>
      <c r="F93" s="135" t="s">
        <v>290</v>
      </c>
    </row>
    <row r="94" spans="1:6" ht="33">
      <c r="A94" s="136" t="s">
        <v>284</v>
      </c>
      <c r="B94" s="136" t="s">
        <v>4</v>
      </c>
      <c r="C94" s="6" t="s">
        <v>224</v>
      </c>
      <c r="D94" s="133" t="str">
        <f t="shared" si="2"/>
        <v>춘천환경융합학부</v>
      </c>
      <c r="E94" s="134" t="s">
        <v>272</v>
      </c>
      <c r="F94" s="135" t="s">
        <v>290</v>
      </c>
    </row>
  </sheetData>
  <sortState xmlns:xlrd2="http://schemas.microsoft.com/office/spreadsheetml/2017/richdata2" ref="A1:F94">
    <sortCondition ref="A1:A94"/>
    <sortCondition ref="C1:C94"/>
  </sortState>
  <phoneticPr fontId="1" type="noConversion"/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68"/>
  <sheetViews>
    <sheetView workbookViewId="0"/>
  </sheetViews>
  <sheetFormatPr defaultRowHeight="16.5"/>
  <cols>
    <col min="1" max="1" width="28" bestFit="1" customWidth="1"/>
  </cols>
  <sheetData>
    <row r="1" spans="1:1">
      <c r="A1" t="str">
        <f>IF(ROW()&lt;=COUNTIF(학과명!A:A,검색!$A$3),INDEX(학과명!A:C,MATCH(검색!$A$3,학과명!A:A,0)+ROW()-1,3),"")</f>
        <v>AI융합학과</v>
      </c>
    </row>
    <row r="2" spans="1:1">
      <c r="A2" t="str">
        <f>IF(ROW()&lt;=COUNTIF(학과명!A:A,검색!$A$3),INDEX(학과명!A:C,MATCH(검색!$A$3,학과명!A:A,0)+ROW()-1,3),"")</f>
        <v>가정교육과</v>
      </c>
    </row>
    <row r="3" spans="1:1">
      <c r="A3" t="str">
        <f>IF(ROW()&lt;=COUNTIF(학과명!A:A,검색!$A$3),INDEX(학과명!A:C,MATCH(검색!$A$3,학과명!A:A,0)+ROW()-1,3),"")</f>
        <v>간호학과</v>
      </c>
    </row>
    <row r="4" spans="1:1">
      <c r="A4" t="str">
        <f>IF(ROW()&lt;=COUNTIF(학과명!A:A,검색!$A$3),INDEX(학과명!A:C,MATCH(검색!$A$3,학과명!A:A,0)+ROW()-1,3),"")</f>
        <v>건축·토목·환경공학부</v>
      </c>
    </row>
    <row r="5" spans="1:1">
      <c r="A5" t="str">
        <f>IF(ROW()&lt;=COUNTIF(학과명!A:A,검색!$A$3),INDEX(학과명!A:C,MATCH(검색!$A$3,학과명!A:A,0)+ROW()-1,3),"")</f>
        <v>건축학과(5년제)</v>
      </c>
    </row>
    <row r="6" spans="1:1">
      <c r="A6" t="str">
        <f>IF(ROW()&lt;=COUNTIF(학과명!A:A,검색!$A$3),INDEX(학과명!A:C,MATCH(검색!$A$3,학과명!A:A,0)+ROW()-1,3),"")</f>
        <v>경영·회계학부</v>
      </c>
    </row>
    <row r="7" spans="1:1">
      <c r="A7" t="str">
        <f>IF(ROW()&lt;=COUNTIF(학과명!A:A,검색!$A$3),INDEX(학과명!A:C,MATCH(검색!$A$3,학과명!A:A,0)+ROW()-1,3),"")</f>
        <v>경제·정보통계학부</v>
      </c>
    </row>
    <row r="8" spans="1:1">
      <c r="A8" t="str">
        <f>IF(ROW()&lt;=COUNTIF(학과명!A:A,검색!$A$3),INDEX(학과명!A:C,MATCH(검색!$A$3,학과명!A:A,0)+ROW()-1,3),"")</f>
        <v>과학교육학부</v>
      </c>
    </row>
    <row r="9" spans="1:1">
      <c r="A9" t="str">
        <f>IF(ROW()&lt;=COUNTIF(학과명!A:A,검색!$A$3),INDEX(학과명!A:C,MATCH(검색!$A$3,학과명!A:A,0)+ROW()-1,3),"")</f>
        <v>관광경영학과</v>
      </c>
    </row>
    <row r="10" spans="1:1">
      <c r="A10" t="str">
        <f>IF(ROW()&lt;=COUNTIF(학과명!A:A,검색!$A$3),INDEX(학과명!A:C,MATCH(검색!$A$3,학과명!A:A,0)+ROW()-1,3),"")</f>
        <v>교육학과</v>
      </c>
    </row>
    <row r="11" spans="1:1">
      <c r="A11" t="str">
        <f>IF(ROW()&lt;=COUNTIF(학과명!A:A,검색!$A$3),INDEX(학과명!A:C,MATCH(검색!$A$3,학과명!A:A,0)+ROW()-1,3),"")</f>
        <v>국어교육과</v>
      </c>
    </row>
    <row r="12" spans="1:1">
      <c r="A12" t="str">
        <f>IF(ROW()&lt;=COUNTIF(학과명!A:A,검색!$A$3),INDEX(학과명!A:C,MATCH(검색!$A$3,학과명!A:A,0)+ROW()-1,3),"")</f>
        <v>국제무역학과</v>
      </c>
    </row>
    <row r="13" spans="1:1">
      <c r="A13" t="str">
        <f>IF(ROW()&lt;=COUNTIF(학과명!A:A,검색!$A$3),INDEX(학과명!A:C,MATCH(검색!$A$3,학과명!A:A,0)+ROW()-1,3),"")</f>
        <v>기계의용·메카트로닉스공학과</v>
      </c>
    </row>
    <row r="14" spans="1:1">
      <c r="A14" t="str">
        <f>IF(ROW()&lt;=COUNTIF(학과명!A:A,검색!$A$3),INDEX(학과명!A:C,MATCH(검색!$A$3,학과명!A:A,0)+ROW()-1,3),"")</f>
        <v>동물산업융합학과</v>
      </c>
    </row>
    <row r="15" spans="1:1">
      <c r="A15" t="str">
        <f>IF(ROW()&lt;=COUNTIF(학과명!A:A,검색!$A$3),INDEX(학과명!A:C,MATCH(검색!$A$3,학과명!A:A,0)+ROW()-1,3),"")</f>
        <v>동물응용과학과</v>
      </c>
    </row>
    <row r="16" spans="1:1">
      <c r="A16" t="str">
        <f>IF(ROW()&lt;=COUNTIF(학과명!A:A,검색!$A$3),INDEX(학과명!A:C,MATCH(검색!$A$3,학과명!A:A,0)+ROW()-1,3),"")</f>
        <v>동물자원과학과</v>
      </c>
    </row>
    <row r="17" spans="1:1">
      <c r="A17" t="str">
        <f>IF(ROW()&lt;=COUNTIF(학과명!A:A,검색!$A$3),INDEX(학과명!A:C,MATCH(검색!$A$3,학과명!A:A,0)+ROW()-1,3),"")</f>
        <v>디자인학과</v>
      </c>
    </row>
    <row r="18" spans="1:1">
      <c r="A18" t="str">
        <f>IF(ROW()&lt;=COUNTIF(학과명!A:A,검색!$A$3),INDEX(학과명!A:C,MATCH(검색!$A$3,학과명!A:A,0)+ROW()-1,3),"")</f>
        <v>디지털밀리터리학과</v>
      </c>
    </row>
    <row r="19" spans="1:1">
      <c r="A19" t="str">
        <f>IF(ROW()&lt;=COUNTIF(학과명!A:A,검색!$A$3),INDEX(학과명!A:C,MATCH(검색!$A$3,학과명!A:A,0)+ROW()-1,3),"")</f>
        <v>목재·종이과학부</v>
      </c>
    </row>
    <row r="20" spans="1:1">
      <c r="A20" t="str">
        <f>IF(ROW()&lt;=COUNTIF(학과명!A:A,검색!$A$3),INDEX(학과명!A:C,MATCH(검색!$A$3,학과명!A:A,0)+ROW()-1,3),"")</f>
        <v>무용학과</v>
      </c>
    </row>
    <row r="21" spans="1:1">
      <c r="A21" t="str">
        <f>IF(ROW()&lt;=COUNTIF(학과명!A:A,검색!$A$3),INDEX(학과명!A:C,MATCH(검색!$A$3,학과명!A:A,0)+ROW()-1,3),"")</f>
        <v>문화인류학과</v>
      </c>
    </row>
    <row r="22" spans="1:1">
      <c r="A22" t="str">
        <f>IF(ROW()&lt;=COUNTIF(학과명!A:A,검색!$A$3),INDEX(학과명!A:C,MATCH(검색!$A$3,학과명!A:A,0)+ROW()-1,3),"")</f>
        <v>미디어커뮤니케이션학과</v>
      </c>
    </row>
    <row r="23" spans="1:1">
      <c r="A23" t="str">
        <f>IF(ROW()&lt;=COUNTIF(학과명!A:A,검색!$A$3),INDEX(학과명!A:C,MATCH(검색!$A$3,학과명!A:A,0)+ROW()-1,3),"")</f>
        <v>미술학과</v>
      </c>
    </row>
    <row r="24" spans="1:1">
      <c r="A24" t="str">
        <f>IF(ROW()&lt;=COUNTIF(학과명!A:A,검색!$A$3),INDEX(학과명!A:C,MATCH(검색!$A$3,학과명!A:A,0)+ROW()-1,3),"")</f>
        <v>바이오산업공학부</v>
      </c>
    </row>
    <row r="25" spans="1:1">
      <c r="A25" t="str">
        <f>IF(ROW()&lt;=COUNTIF(학과명!A:A,검색!$A$3),INDEX(학과명!A:C,MATCH(검색!$A$3,학과명!A:A,0)+ROW()-1,3),"")</f>
        <v>반도체물리학과</v>
      </c>
    </row>
    <row r="26" spans="1:1">
      <c r="A26" t="str">
        <f>IF(ROW()&lt;=COUNTIF(학과명!A:A,검색!$A$3),INDEX(학과명!A:C,MATCH(검색!$A$3,학과명!A:A,0)+ROW()-1,3),"")</f>
        <v>배터리융합공학과</v>
      </c>
    </row>
    <row r="27" spans="1:1">
      <c r="A27" t="str">
        <f>IF(ROW()&lt;=COUNTIF(학과명!A:A,검색!$A$3),INDEX(학과명!A:C,MATCH(검색!$A$3,학과명!A:A,0)+ROW()-1,3),"")</f>
        <v>부동산학과</v>
      </c>
    </row>
    <row r="28" spans="1:1">
      <c r="A28" t="str">
        <f>IF(ROW()&lt;=COUNTIF(학과명!A:A,검색!$A$3),INDEX(학과명!A:C,MATCH(검색!$A$3,학과명!A:A,0)+ROW()-1,3),"")</f>
        <v>분자생명과학과</v>
      </c>
    </row>
    <row r="29" spans="1:1">
      <c r="A29" t="str">
        <f>IF(ROW()&lt;=COUNTIF(학과명!A:A,검색!$A$3),INDEX(학과명!A:C,MATCH(검색!$A$3,학과명!A:A,0)+ROW()-1,3),"")</f>
        <v>사회학과</v>
      </c>
    </row>
    <row r="30" spans="1:1">
      <c r="A30" t="str">
        <f>IF(ROW()&lt;=COUNTIF(학과명!A:A,검색!$A$3),INDEX(학과명!A:C,MATCH(검색!$A$3,학과명!A:A,0)+ROW()-1,3),"")</f>
        <v>산림과학부</v>
      </c>
    </row>
    <row r="31" spans="1:1">
      <c r="A31" t="str">
        <f>IF(ROW()&lt;=COUNTIF(학과명!A:A,검색!$A$3),INDEX(학과명!A:C,MATCH(검색!$A$3,학과명!A:A,0)+ROW()-1,3),"")</f>
        <v>생명건강공학과</v>
      </c>
    </row>
    <row r="32" spans="1:1">
      <c r="A32" t="str">
        <f>IF(ROW()&lt;=COUNTIF(학과명!A:A,검색!$A$3),INDEX(학과명!A:C,MATCH(검색!$A$3,학과명!A:A,0)+ROW()-1,3),"")</f>
        <v>생명과학과</v>
      </c>
    </row>
    <row r="33" spans="1:1">
      <c r="A33" t="str">
        <f>IF(ROW()&lt;=COUNTIF(학과명!A:A,검색!$A$3),INDEX(학과명!A:C,MATCH(검색!$A$3,학과명!A:A,0)+ROW()-1,3),"")</f>
        <v>생물의소재공학과</v>
      </c>
    </row>
    <row r="34" spans="1:1">
      <c r="A34" t="str">
        <f>IF(ROW()&lt;=COUNTIF(학과명!A:A,검색!$A$3),INDEX(학과명!A:C,MATCH(검색!$A$3,학과명!A:A,0)+ROW()-1,3),"")</f>
        <v>생물자원과학부</v>
      </c>
    </row>
    <row r="35" spans="1:1">
      <c r="A35" t="str">
        <f>IF(ROW()&lt;=COUNTIF(학과명!A:A,검색!$A$3),INDEX(학과명!A:C,MATCH(검색!$A$3,학과명!A:A,0)+ROW()-1,3),"")</f>
        <v>생태조경디자인학과</v>
      </c>
    </row>
    <row r="36" spans="1:1">
      <c r="A36" t="str">
        <f>IF(ROW()&lt;=COUNTIF(학과명!A:A,검색!$A$3),INDEX(학과명!A:C,MATCH(검색!$A$3,학과명!A:A,0)+ROW()-1,3),"")</f>
        <v>수의예과</v>
      </c>
    </row>
    <row r="37" spans="1:1">
      <c r="A37" t="str">
        <f>IF(ROW()&lt;=COUNTIF(학과명!A:A,검색!$A$3),INDEX(학과명!A:C,MATCH(검색!$A$3,학과명!A:A,0)+ROW()-1,3),"")</f>
        <v>수학과</v>
      </c>
    </row>
    <row r="38" spans="1:1">
      <c r="A38" t="str">
        <f>IF(ROW()&lt;=COUNTIF(학과명!A:A,검색!$A$3),INDEX(학과명!A:C,MATCH(검색!$A$3,학과명!A:A,0)+ROW()-1,3),"")</f>
        <v>수학교육과</v>
      </c>
    </row>
    <row r="39" spans="1:1">
      <c r="A39" t="str">
        <f>IF(ROW()&lt;=COUNTIF(학과명!A:A,검색!$A$3),INDEX(학과명!A:C,MATCH(검색!$A$3,학과명!A:A,0)+ROW()-1,3),"")</f>
        <v>스마트팜농산업학과</v>
      </c>
    </row>
    <row r="40" spans="1:1">
      <c r="A40" t="str">
        <f>IF(ROW()&lt;=COUNTIF(학과명!A:A,검색!$A$3),INDEX(학과명!A:C,MATCH(검색!$A$3,학과명!A:A,0)+ROW()-1,3),"")</f>
        <v>스포츠과학과</v>
      </c>
    </row>
    <row r="41" spans="1:1">
      <c r="A41" t="str">
        <f>IF(ROW()&lt;=COUNTIF(학과명!A:A,검색!$A$3),INDEX(학과명!A:C,MATCH(검색!$A$3,학과명!A:A,0)+ROW()-1,3),"")</f>
        <v>약학과</v>
      </c>
    </row>
    <row r="42" spans="1:1">
      <c r="A42" t="str">
        <f>IF(ROW()&lt;=COUNTIF(학과명!A:A,검색!$A$3),INDEX(학과명!A:C,MATCH(검색!$A$3,학과명!A:A,0)+ROW()-1,3),"")</f>
        <v>에너지자원·산업공학부</v>
      </c>
    </row>
    <row r="43" spans="1:1">
      <c r="A43" t="str">
        <f>IF(ROW()&lt;=COUNTIF(학과명!A:A,검색!$A$3),INDEX(학과명!A:C,MATCH(검색!$A$3,학과명!A:A,0)+ROW()-1,3),"")</f>
        <v>역사교육과</v>
      </c>
    </row>
    <row r="44" spans="1:1">
      <c r="A44" t="str">
        <f>IF(ROW()&lt;=COUNTIF(학과명!A:A,검색!$A$3),INDEX(학과명!A:C,MATCH(검색!$A$3,학과명!A:A,0)+ROW()-1,3),"")</f>
        <v>영상문화학과</v>
      </c>
    </row>
    <row r="45" spans="1:1">
      <c r="A45" t="str">
        <f>IF(ROW()&lt;=COUNTIF(학과명!A:A,검색!$A$3),INDEX(학과명!A:C,MATCH(검색!$A$3,학과명!A:A,0)+ROW()-1,3),"")</f>
        <v>영어교육과</v>
      </c>
    </row>
    <row r="46" spans="1:1">
      <c r="A46" t="str">
        <f>IF(ROW()&lt;=COUNTIF(학과명!A:A,검색!$A$3),INDEX(학과명!A:C,MATCH(검색!$A$3,학과명!A:A,0)+ROW()-1,3),"")</f>
        <v>원예·농업자원경제학부</v>
      </c>
    </row>
    <row r="47" spans="1:1">
      <c r="A47" t="str">
        <f>IF(ROW()&lt;=COUNTIF(학과명!A:A,검색!$A$3),INDEX(학과명!A:C,MATCH(검색!$A$3,학과명!A:A,0)+ROW()-1,3),"")</f>
        <v>윤리교육과</v>
      </c>
    </row>
    <row r="48" spans="1:1">
      <c r="A48" t="str">
        <f>IF(ROW()&lt;=COUNTIF(학과명!A:A,검색!$A$3),INDEX(학과명!A:C,MATCH(검색!$A$3,학과명!A:A,0)+ROW()-1,3),"")</f>
        <v>음악학과</v>
      </c>
    </row>
    <row r="49" spans="1:1">
      <c r="A49" t="str">
        <f>IF(ROW()&lt;=COUNTIF(학과명!A:A,검색!$A$3),INDEX(학과명!A:C,MATCH(검색!$A$3,학과명!A:A,0)+ROW()-1,3),"")</f>
        <v>의생명융합학부</v>
      </c>
    </row>
    <row r="50" spans="1:1">
      <c r="A50" t="str">
        <f>IF(ROW()&lt;=COUNTIF(학과명!A:A,검색!$A$3),INDEX(학과명!A:C,MATCH(검색!$A$3,학과명!A:A,0)+ROW()-1,3),"")</f>
        <v>의예과</v>
      </c>
    </row>
    <row r="51" spans="1:1">
      <c r="A51" t="str">
        <f>IF(ROW()&lt;=COUNTIF(학과명!A:A,검색!$A$3),INDEX(학과명!A:C,MATCH(검색!$A$3,학과명!A:A,0)+ROW()-1,3),"")</f>
        <v>인문학부</v>
      </c>
    </row>
    <row r="52" spans="1:1">
      <c r="A52" t="str">
        <f>IF(ROW()&lt;=COUNTIF(학과명!A:A,검색!$A$3),INDEX(학과명!A:C,MATCH(검색!$A$3,학과명!A:A,0)+ROW()-1,3),"")</f>
        <v>일반사회교육과</v>
      </c>
    </row>
    <row r="53" spans="1:1">
      <c r="A53" t="str">
        <f>IF(ROW()&lt;=COUNTIF(학과명!A:A,검색!$A$3),INDEX(학과명!A:C,MATCH(검색!$A$3,학과명!A:A,0)+ROW()-1,3),"")</f>
        <v>자유전공학부(인문계열)</v>
      </c>
    </row>
    <row r="54" spans="1:1">
      <c r="A54" t="str">
        <f>IF(ROW()&lt;=COUNTIF(학과명!A:A,검색!$A$3),INDEX(학과명!A:C,MATCH(검색!$A$3,학과명!A:A,0)+ROW()-1,3),"")</f>
        <v>자유전공학부(자연계열)</v>
      </c>
    </row>
    <row r="55" spans="1:1">
      <c r="A55" t="str">
        <f>IF(ROW()&lt;=COUNTIF(학과명!A:A,검색!$A$3),INDEX(학과명!A:C,MATCH(검색!$A$3,학과명!A:A,0)+ROW()-1,3),"")</f>
        <v>전기전자공학과</v>
      </c>
    </row>
    <row r="56" spans="1:1">
      <c r="A56" t="str">
        <f>IF(ROW()&lt;=COUNTIF(학과명!A:A,검색!$A$3),INDEX(학과명!A:C,MATCH(검색!$A$3,학과명!A:A,0)+ROW()-1,3),"")</f>
        <v>전자공학과</v>
      </c>
    </row>
    <row r="57" spans="1:1">
      <c r="A57" t="str">
        <f>IF(ROW()&lt;=COUNTIF(학과명!A:A,검색!$A$3),INDEX(학과명!A:C,MATCH(검색!$A$3,학과명!A:A,0)+ROW()-1,3),"")</f>
        <v>정치외교학과</v>
      </c>
    </row>
    <row r="58" spans="1:1">
      <c r="A58" t="str">
        <f>IF(ROW()&lt;=COUNTIF(학과명!A:A,검색!$A$3),INDEX(학과명!A:C,MATCH(검색!$A$3,학과명!A:A,0)+ROW()-1,3),"")</f>
        <v>지리교육과</v>
      </c>
    </row>
    <row r="59" spans="1:1">
      <c r="A59" t="str">
        <f>IF(ROW()&lt;=COUNTIF(학과명!A:A,검색!$A$3),INDEX(학과명!A:C,MATCH(검색!$A$3,학과명!A:A,0)+ROW()-1,3),"")</f>
        <v>지역건설공학과</v>
      </c>
    </row>
    <row r="60" spans="1:1">
      <c r="A60" t="str">
        <f>IF(ROW()&lt;=COUNTIF(학과명!A:A,검색!$A$3),INDEX(학과명!A:C,MATCH(검색!$A$3,학과명!A:A,0)+ROW()-1,3),"")</f>
        <v>지질·지구물리학부</v>
      </c>
    </row>
    <row r="61" spans="1:1">
      <c r="A61" t="str">
        <f>IF(ROW()&lt;=COUNTIF(학과명!A:A,검색!$A$3),INDEX(학과명!A:C,MATCH(검색!$A$3,학과명!A:A,0)+ROW()-1,3),"")</f>
        <v>체육교육과</v>
      </c>
    </row>
    <row r="62" spans="1:1">
      <c r="A62" t="str">
        <f>IF(ROW()&lt;=COUNTIF(학과명!A:A,검색!$A$3),INDEX(학과명!A:C,MATCH(검색!$A$3,학과명!A:A,0)+ROW()-1,3),"")</f>
        <v>컴퓨터공학과</v>
      </c>
    </row>
    <row r="63" spans="1:1">
      <c r="A63" t="str">
        <f>IF(ROW()&lt;=COUNTIF(학과명!A:A,검색!$A$3),INDEX(학과명!A:C,MATCH(검색!$A$3,학과명!A:A,0)+ROW()-1,3),"")</f>
        <v>한문교육과</v>
      </c>
    </row>
    <row r="64" spans="1:1">
      <c r="A64" t="str">
        <f>IF(ROW()&lt;=COUNTIF(학과명!A:A,검색!$A$3),INDEX(학과명!A:C,MATCH(검색!$A$3,학과명!A:A,0)+ROW()-1,3),"")</f>
        <v>행정·심리학부</v>
      </c>
    </row>
    <row r="65" spans="1:1">
      <c r="A65" t="str">
        <f>IF(ROW()&lt;=COUNTIF(학과명!A:A,검색!$A$3),INDEX(학과명!A:C,MATCH(검색!$A$3,학과명!A:A,0)+ROW()-1,3),"")</f>
        <v>화공·생물공학부</v>
      </c>
    </row>
    <row r="66" spans="1:1">
      <c r="A66" t="str">
        <f>IF(ROW()&lt;=COUNTIF(학과명!A:A,검색!$A$3),INDEX(학과명!A:C,MATCH(검색!$A$3,학과명!A:A,0)+ROW()-1,3),"")</f>
        <v>화학·생화학부</v>
      </c>
    </row>
    <row r="67" spans="1:1">
      <c r="A67" t="str">
        <f>IF(ROW()&lt;=COUNTIF(학과명!A:A,검색!$A$3),INDEX(학과명!A:C,MATCH(검색!$A$3,학과명!A:A,0)+ROW()-1,3),"")</f>
        <v>환경융합학부</v>
      </c>
    </row>
    <row r="68" spans="1:1">
      <c r="A68" t="str">
        <f>IF(ROW()&lt;=COUNTIF(학과명!A:A,검색!$A$3),INDEX(학과명!A:C,MATCH(검색!$A$3,학과명!A:A,0)+ROW()-1,3),"")</f>
        <v/>
      </c>
    </row>
  </sheetData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9</vt:i4>
      </vt:variant>
    </vt:vector>
  </HeadingPairs>
  <TitlesOfParts>
    <vt:vector size="9" baseType="lpstr">
      <vt:lpstr>목차</vt:lpstr>
      <vt:lpstr>검색</vt:lpstr>
      <vt:lpstr>학사구조 개편 안내</vt:lpstr>
      <vt:lpstr>학생부교과</vt:lpstr>
      <vt:lpstr>학생부종합</vt:lpstr>
      <vt:lpstr>실기실적</vt:lpstr>
      <vt:lpstr>특수교육대상자</vt:lpstr>
      <vt:lpstr>학과명</vt:lpstr>
      <vt:lpstr>목록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태영 안</cp:lastModifiedBy>
  <cp:lastPrinted>2024-04-11T04:41:45Z</cp:lastPrinted>
  <dcterms:created xsi:type="dcterms:W3CDTF">2023-01-26T01:31:06Z</dcterms:created>
  <dcterms:modified xsi:type="dcterms:W3CDTF">2024-05-17T08:08:26Z</dcterms:modified>
</cp:coreProperties>
</file>