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showInkAnnotation="0"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E:\내작업\blog\도배\도배견적\"/>
    </mc:Choice>
  </mc:AlternateContent>
  <xr:revisionPtr revIDLastSave="0" documentId="8_{1C2BB8CC-9810-416F-8D30-BB9CC63A3407}" xr6:coauthVersionLast="47" xr6:coauthVersionMax="47" xr10:uidLastSave="{00000000-0000-0000-0000-000000000000}"/>
  <bookViews>
    <workbookView xWindow="180" yWindow="0" windowWidth="16320" windowHeight="15600" xr2:uid="{CCC04AB1-AFD2-4976-AB76-2417F449D690}"/>
    <workbookView visibility="hidden" xWindow="-120" yWindow="-120" windowWidth="29040" windowHeight="15840" xr2:uid="{328E5025-04A1-45E1-95CB-F8C7ADBC9773}"/>
  </bookViews>
  <sheets>
    <sheet name="QUOTATION" sheetId="1" r:id="rId1"/>
    <sheet name="DATA2" sheetId="3" r:id="rId2"/>
    <sheet name="DATA3" sheetId="4" r:id="rId3"/>
    <sheet name="DATA" sheetId="2" r:id="rId4"/>
  </sheets>
  <definedNames>
    <definedName name="_xlnm._FilterDatabase" localSheetId="0" hidden="1">QUOTATION!#REF!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E36" i="1"/>
  <c r="E35" i="1"/>
  <c r="E34" i="1"/>
  <c r="E33" i="1"/>
  <c r="E32" i="1"/>
  <c r="E31" i="1"/>
  <c r="E26" i="1"/>
  <c r="C9" i="1"/>
  <c r="C15" i="1" s="1"/>
  <c r="D42" i="2"/>
  <c r="D41" i="2"/>
  <c r="E16" i="1" s="1"/>
  <c r="B7" i="4"/>
  <c r="B7" i="3"/>
  <c r="C32" i="1"/>
  <c r="B7" i="2"/>
  <c r="C35" i="1"/>
  <c r="C34" i="1"/>
  <c r="B36" i="1"/>
  <c r="B35" i="1"/>
  <c r="B34" i="1"/>
  <c r="B33" i="1"/>
  <c r="B32" i="1"/>
  <c r="B31" i="1"/>
  <c r="C36" i="1"/>
  <c r="E15" i="1" l="1"/>
  <c r="F15" i="1" s="1"/>
  <c r="C23" i="1"/>
  <c r="E23" i="1" s="1"/>
  <c r="C10" i="1"/>
  <c r="C16" i="1" s="1"/>
  <c r="C17" i="1" s="1"/>
  <c r="C20" i="1"/>
  <c r="E20" i="1" s="1"/>
  <c r="C21" i="1"/>
  <c r="E19" i="1"/>
  <c r="E9" i="1"/>
  <c r="C22" i="1"/>
  <c r="F36" i="1"/>
  <c r="F34" i="1"/>
  <c r="F35" i="1"/>
  <c r="F32" i="1"/>
  <c r="E22" i="1" l="1"/>
  <c r="C26" i="1"/>
  <c r="C33" i="1"/>
  <c r="E21" i="1"/>
  <c r="E10" i="1"/>
  <c r="E11" i="1" s="1"/>
  <c r="F16" i="1"/>
  <c r="C11" i="1"/>
  <c r="C31" i="1" s="1"/>
  <c r="F17" i="1" l="1"/>
  <c r="F31" i="1" l="1"/>
  <c r="F26" i="1"/>
  <c r="F27" i="1" s="1"/>
  <c r="F33" i="1"/>
  <c r="F37" i="1" l="1"/>
  <c r="F41" i="1" s="1"/>
  <c r="F40" i="1" l="1"/>
  <c r="F42" i="1" s="1"/>
  <c r="F44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DCC944-3FB1-4BF5-BABA-C019D8973B99}" keepAlive="1" name="쿼리 - 표4" description="통합 문서의 '표4' 쿼리에 대한 연결입니다." type="5" refreshedVersion="8" background="1" saveData="1">
    <dbPr connection="Provider=Microsoft.Mashup.OleDb.1;Data Source=$Workbook$;Location=표4;Extended Properties=&quot;&quot;" command="SELECT * FROM [표4]"/>
  </connection>
  <connection id="2" xr16:uid="{BF136149-533D-4745-88BD-72F2F7FB8162}" keepAlive="1" name="쿼리 - 표4_7" description="통합 문서의 '표4_7' 쿼리에 대한 연결입니다." type="5" refreshedVersion="8" background="1" saveData="1">
    <dbPr connection="Provider=Microsoft.Mashup.OleDb.1;Data Source=$Workbook$;Location=표4_7;Extended Properties=&quot;&quot;" command="SELECT * FROM [표4_7]"/>
  </connection>
</connections>
</file>

<file path=xl/sharedStrings.xml><?xml version="1.0" encoding="utf-8"?>
<sst xmlns="http://schemas.openxmlformats.org/spreadsheetml/2006/main" count="226" uniqueCount="72">
  <si>
    <t>평</t>
    <phoneticPr fontId="1" type="noConversion"/>
  </si>
  <si>
    <t>천정</t>
    <phoneticPr fontId="1" type="noConversion"/>
  </si>
  <si>
    <t>벽</t>
    <phoneticPr fontId="1" type="noConversion"/>
  </si>
  <si>
    <t>도배 면적</t>
    <phoneticPr fontId="1" type="noConversion"/>
  </si>
  <si>
    <t>합</t>
    <phoneticPr fontId="1" type="noConversion"/>
  </si>
  <si>
    <t>실크벽지</t>
    <phoneticPr fontId="1" type="noConversion"/>
  </si>
  <si>
    <t>롤/박스</t>
    <phoneticPr fontId="1" type="noConversion"/>
  </si>
  <si>
    <t>롤</t>
    <phoneticPr fontId="1" type="noConversion"/>
  </si>
  <si>
    <t>명</t>
    <phoneticPr fontId="1" type="noConversion"/>
  </si>
  <si>
    <t>운용지</t>
    <phoneticPr fontId="1" type="noConversion"/>
  </si>
  <si>
    <t>본드</t>
    <phoneticPr fontId="1" type="noConversion"/>
  </si>
  <si>
    <t>네바리</t>
    <phoneticPr fontId="1" type="noConversion"/>
  </si>
  <si>
    <t>부자재</t>
    <phoneticPr fontId="1" type="noConversion"/>
  </si>
  <si>
    <t>벽지를 선택하세요</t>
    <phoneticPr fontId="1" type="noConversion"/>
  </si>
  <si>
    <t>m</t>
    <phoneticPr fontId="1" type="noConversion"/>
  </si>
  <si>
    <t>PY2SQUAREM</t>
    <phoneticPr fontId="1" type="noConversion"/>
  </si>
  <si>
    <t>면적/롤</t>
    <phoneticPr fontId="1" type="noConversion"/>
  </si>
  <si>
    <r>
      <t>PY/</t>
    </r>
    <r>
      <rPr>
        <sz val="11"/>
        <color theme="1"/>
        <rFont val="맑은 고딕"/>
        <family val="3"/>
        <charset val="129"/>
      </rPr>
      <t>㎡</t>
    </r>
    <phoneticPr fontId="1" type="noConversion"/>
  </si>
  <si>
    <t>PY/Roll</t>
    <phoneticPr fontId="1" type="noConversion"/>
  </si>
  <si>
    <t>공급 면적</t>
  </si>
  <si>
    <t>확장 유무</t>
  </si>
  <si>
    <t>천정 높이</t>
  </si>
  <si>
    <t>살림 유무</t>
  </si>
  <si>
    <t>EA</t>
    <phoneticPr fontId="1" type="noConversion"/>
  </si>
  <si>
    <t>실리콘[도배용]</t>
    <phoneticPr fontId="1" type="noConversion"/>
  </si>
  <si>
    <t>□</t>
  </si>
  <si>
    <t>□</t>
    <phoneticPr fontId="1" type="noConversion"/>
  </si>
  <si>
    <t>시공 방법</t>
    <phoneticPr fontId="1" type="noConversion"/>
  </si>
  <si>
    <t>벽지 선택</t>
    <phoneticPr fontId="1" type="noConversion"/>
  </si>
  <si>
    <t>풀[20Kg]</t>
  </si>
  <si>
    <t>벽지 단가[3.3㎡]</t>
    <phoneticPr fontId="1" type="noConversion"/>
  </si>
  <si>
    <t>합지벽지</t>
    <phoneticPr fontId="1" type="noConversion"/>
  </si>
  <si>
    <t>수   량</t>
    <phoneticPr fontId="1" type="noConversion"/>
  </si>
  <si>
    <t>위   치</t>
    <phoneticPr fontId="1" type="noConversion"/>
  </si>
  <si>
    <t>단  위</t>
    <phoneticPr fontId="1" type="noConversion"/>
  </si>
  <si>
    <t>단  가</t>
    <phoneticPr fontId="1" type="noConversion"/>
  </si>
  <si>
    <t>가  격</t>
    <phoneticPr fontId="1" type="noConversion"/>
  </si>
  <si>
    <t>벽지 수량 및 주재료비</t>
    <phoneticPr fontId="1" type="noConversion"/>
  </si>
  <si>
    <t>인건비</t>
    <phoneticPr fontId="1" type="noConversion"/>
  </si>
  <si>
    <t>도배기술자</t>
    <phoneticPr fontId="1" type="noConversion"/>
  </si>
  <si>
    <t>기본값</t>
    <phoneticPr fontId="1" type="noConversion"/>
  </si>
  <si>
    <t>원</t>
    <phoneticPr fontId="1" type="noConversion"/>
  </si>
  <si>
    <t>지역, 업체마다 상이</t>
    <phoneticPr fontId="1" type="noConversion"/>
  </si>
  <si>
    <t>소 계</t>
    <phoneticPr fontId="1" type="noConversion"/>
  </si>
  <si>
    <t>부직포[109mm]</t>
    <phoneticPr fontId="1" type="noConversion"/>
  </si>
  <si>
    <t>바인더</t>
    <phoneticPr fontId="1" type="noConversion"/>
  </si>
  <si>
    <t>각대</t>
    <phoneticPr fontId="1" type="noConversion"/>
  </si>
  <si>
    <t>기타</t>
    <phoneticPr fontId="1" type="noConversion"/>
  </si>
  <si>
    <t>기업이윤</t>
    <phoneticPr fontId="1" type="noConversion"/>
  </si>
  <si>
    <t>간접비용</t>
    <phoneticPr fontId="1" type="noConversion"/>
  </si>
  <si>
    <t>합 계</t>
    <phoneticPr fontId="1" type="noConversion"/>
  </si>
  <si>
    <t>면책 사항</t>
    <phoneticPr fontId="1" type="noConversion"/>
  </si>
  <si>
    <t>현장사항을 확인 완료 검토하여 진행한다.</t>
    <phoneticPr fontId="1" type="noConversion"/>
  </si>
  <si>
    <t xml:space="preserve">모든 단가와 견적 계산 방법은 다를 수 있다. </t>
    <phoneticPr fontId="1" type="noConversion"/>
  </si>
  <si>
    <t>확장비확장비율</t>
    <phoneticPr fontId="1" type="noConversion"/>
  </si>
  <si>
    <t>벽높이에따른비율</t>
    <phoneticPr fontId="1" type="noConversion"/>
  </si>
  <si>
    <t>천장에대한벽비율</t>
    <phoneticPr fontId="1" type="noConversion"/>
  </si>
  <si>
    <t>기본벽높이</t>
    <phoneticPr fontId="1" type="noConversion"/>
  </si>
  <si>
    <t>m</t>
    <phoneticPr fontId="1" type="noConversion"/>
  </si>
  <si>
    <t>1인 1일 기본 작업량</t>
    <phoneticPr fontId="1" type="noConversion"/>
  </si>
  <si>
    <t>살림집 효과</t>
    <phoneticPr fontId="1" type="noConversion"/>
  </si>
  <si>
    <t>롤</t>
    <phoneticPr fontId="1" type="noConversion"/>
  </si>
  <si>
    <t>살림집효과비율</t>
    <phoneticPr fontId="1" type="noConversion"/>
  </si>
  <si>
    <t>㎡</t>
  </si>
  <si>
    <t>고급도배비율</t>
    <phoneticPr fontId="1" type="noConversion"/>
  </si>
  <si>
    <t>높이에 따른 시공 효과</t>
    <phoneticPr fontId="1" type="noConversion"/>
  </si>
  <si>
    <t>고급도배 효과</t>
    <phoneticPr fontId="1" type="noConversion"/>
  </si>
  <si>
    <t>살림집과 고급도배 효과</t>
    <phoneticPr fontId="1" type="noConversion"/>
  </si>
  <si>
    <t>현장 사항을 고려하지 않는 단순 견적, 이로 인한 발생하는 손익은 당사자들에게 모든 책임이 있다.</t>
    <phoneticPr fontId="1" type="noConversion"/>
  </si>
  <si>
    <t>원</t>
    <phoneticPr fontId="1" type="noConversion"/>
  </si>
  <si>
    <t xml:space="preserve">고급도배 : 벽지제거후 부직포, 운용지등으로 기초작업후 정배를 하는 것을 말함.
일반도배 : 벽지제거를 최소화 한후 네바리 작업후 정배를 하는 것을 말함. </t>
    <phoneticPr fontId="1" type="noConversion"/>
  </si>
  <si>
    <t>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</si>
</sst>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.0_ "/>
    <numFmt numFmtId="178" formatCode="0_ "/>
    <numFmt numFmtId="179" formatCode="0.0_ "/>
    <numFmt numFmtId="180" formatCode="0.00_);[Red]\(0.00\)"/>
    <numFmt numFmtId="181" formatCode="#,##0_);[Red]\(#,##0\)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000000"/>
      <name val="Malgun Gothic"/>
      <family val="3"/>
      <charset val="129"/>
    </font>
    <font>
      <sz val="11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Protection="1">
      <alignment vertical="center"/>
      <protection hidden="1"/>
    </xf>
    <xf numFmtId="176" fontId="5" fillId="0" borderId="0" xfId="0" applyNumberFormat="1" applyFont="1">
      <alignment vertical="center"/>
    </xf>
    <xf numFmtId="0" fontId="5" fillId="4" borderId="0" xfId="0" applyFont="1" applyFill="1">
      <alignment vertical="center"/>
    </xf>
    <xf numFmtId="0" fontId="5" fillId="4" borderId="0" xfId="0" applyFont="1" applyFill="1" applyAlignment="1">
      <alignment horizontal="center" vertical="center"/>
    </xf>
    <xf numFmtId="176" fontId="5" fillId="4" borderId="0" xfId="0" applyNumberFormat="1" applyFont="1" applyFill="1">
      <alignment vertical="center"/>
    </xf>
    <xf numFmtId="0" fontId="3" fillId="4" borderId="0" xfId="0" applyFont="1" applyFill="1">
      <alignment vertical="center"/>
    </xf>
    <xf numFmtId="0" fontId="3" fillId="4" borderId="0" xfId="0" applyFont="1" applyFill="1" applyAlignment="1">
      <alignment horizontal="left" vertical="center"/>
    </xf>
    <xf numFmtId="176" fontId="0" fillId="0" borderId="0" xfId="0" applyNumberFormat="1" applyAlignment="1">
      <alignment horizontal="right" vertical="center"/>
    </xf>
    <xf numFmtId="176" fontId="0" fillId="2" borderId="0" xfId="0" applyNumberFormat="1" applyFill="1">
      <alignment vertical="center"/>
    </xf>
    <xf numFmtId="176" fontId="3" fillId="0" borderId="0" xfId="0" applyNumberFormat="1" applyFont="1">
      <alignment vertical="center"/>
    </xf>
    <xf numFmtId="176" fontId="7" fillId="4" borderId="0" xfId="0" applyNumberFormat="1" applyFont="1" applyFill="1">
      <alignment vertical="center"/>
    </xf>
    <xf numFmtId="176" fontId="7" fillId="0" borderId="0" xfId="0" applyNumberFormat="1" applyFont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176" fontId="7" fillId="3" borderId="0" xfId="0" applyNumberFormat="1" applyFont="1" applyFill="1">
      <alignment vertical="center"/>
    </xf>
    <xf numFmtId="176" fontId="5" fillId="3" borderId="0" xfId="0" applyNumberFormat="1" applyFont="1" applyFill="1">
      <alignment vertical="center"/>
    </xf>
    <xf numFmtId="0" fontId="5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5" fillId="0" borderId="0" xfId="0" applyFont="1" applyProtection="1">
      <alignment vertical="center"/>
      <protection hidden="1"/>
    </xf>
    <xf numFmtId="178" fontId="3" fillId="0" borderId="0" xfId="0" applyNumberFormat="1" applyFont="1" applyProtection="1">
      <alignment vertical="center"/>
      <protection hidden="1"/>
    </xf>
    <xf numFmtId="179" fontId="3" fillId="0" borderId="0" xfId="0" applyNumberFormat="1" applyFont="1">
      <alignment vertical="center"/>
    </xf>
    <xf numFmtId="179" fontId="5" fillId="0" borderId="0" xfId="0" applyNumberFormat="1" applyFont="1">
      <alignment vertical="center"/>
    </xf>
    <xf numFmtId="180" fontId="0" fillId="0" borderId="0" xfId="0" applyNumberFormat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fmlaLink="$H$2" lockText="1" noThreeD="1"/>
</file>

<file path=xl/ctrlProps/ctrlProp10.xml><?xml version="1.0" encoding="utf-8"?>
<formControlPr xmlns="http://schemas.microsoft.com/office/spreadsheetml/2009/9/main" objectType="Drop" dropStyle="combo" dx="22" fmlaLink="$H$5" fmlaRange="DATA!$A$15:$A$16" noThreeD="1" sel="1" val="0"/>
</file>

<file path=xl/ctrlProps/ctrlProp2.xml><?xml version="1.0" encoding="utf-8"?>
<formControlPr xmlns="http://schemas.microsoft.com/office/spreadsheetml/2009/9/main" objectType="Radio" noThreeD="1"/>
</file>

<file path=xl/ctrlProps/ctrlProp3.xml><?xml version="1.0" encoding="utf-8"?>
<formControlPr xmlns="http://schemas.microsoft.com/office/spreadsheetml/2009/9/main" objectType="Radio" checked="Checked" firstButton="1" fmlaLink="$H$4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checked="Checked" firstButton="1" fmlaLink="$H$6" noThreeD="1"/>
</file>

<file path=xl/ctrlProps/ctrlProp9.xml><?xml version="1.0" encoding="utf-8"?>
<formControlPr xmlns="http://schemas.microsoft.com/office/spreadsheetml/2009/9/main" objectType="Radio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19050</xdr:rowOff>
        </xdr:from>
        <xdr:to>
          <xdr:col>3</xdr:col>
          <xdr:colOff>0</xdr:colOff>
          <xdr:row>2</xdr:row>
          <xdr:rowOff>0</xdr:rowOff>
        </xdr:to>
        <xdr:sp macro="" textlink="">
          <xdr:nvSpPr>
            <xdr:cNvPr id="1289" name="Option Button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확장함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981075</xdr:colOff>
          <xdr:row>1</xdr:row>
          <xdr:rowOff>9525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290" name="Option Button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확장 안함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0</xdr:colOff>
          <xdr:row>4</xdr:row>
          <xdr:rowOff>0</xdr:rowOff>
        </xdr:to>
        <xdr:sp macro="" textlink="">
          <xdr:nvSpPr>
            <xdr:cNvPr id="1293" name="Option Button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빈 집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4</xdr:col>
          <xdr:colOff>0</xdr:colOff>
          <xdr:row>4</xdr:row>
          <xdr:rowOff>0</xdr:rowOff>
        </xdr:to>
        <xdr:sp macro="" textlink="">
          <xdr:nvSpPr>
            <xdr:cNvPr id="1294" name="Option Button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살림 집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1724025</xdr:colOff>
          <xdr:row>1</xdr:row>
          <xdr:rowOff>0</xdr:rowOff>
        </xdr:from>
        <xdr:to>
          <xdr:col>4</xdr:col>
          <xdr:colOff>0</xdr:colOff>
          <xdr:row>2</xdr:row>
          <xdr:rowOff>0</xdr:rowOff>
        </xdr:to>
        <xdr:sp macro="" textlink="">
          <xdr:nvSpPr>
            <xdr:cNvPr id="1298" name="Group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4</xdr:col>
          <xdr:colOff>0</xdr:colOff>
          <xdr:row>4</xdr:row>
          <xdr:rowOff>0</xdr:rowOff>
        </xdr:to>
        <xdr:sp macro="" textlink="">
          <xdr:nvSpPr>
            <xdr:cNvPr id="1299" name="Group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1301" name="Group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1302" name="Option Button 278" hidden="1">
              <a:extLst>
                <a:ext uri="{63B3BB69-23CF-44E3-9099-C40C66FF867C}">
                  <a14:compatExt spid="_x0000_s1302"/>
                </a:ext>
                <a:ext uri="{FF2B5EF4-FFF2-40B4-BE49-F238E27FC236}">
                  <a16:creationId xmlns:a16="http://schemas.microsoft.com/office/drawing/2014/main" id="{00000000-0008-0000-0000-00001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고급도배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1303" name="Option Button 279" descr="기본 도배" hidden="1">
              <a:extLst>
                <a:ext uri="{63B3BB69-23CF-44E3-9099-C40C66FF867C}">
                  <a14:compatExt spid="_x0000_s1303"/>
                </a:ext>
                <a:ext uri="{FF2B5EF4-FFF2-40B4-BE49-F238E27FC236}">
                  <a16:creationId xmlns:a16="http://schemas.microsoft.com/office/drawing/2014/main" id="{00000000-0008-0000-0000-00001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일반도배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1309" name="Drop Down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C29BC-8D03-437A-AC7C-97F933B06EF7}">
  <sheetPr codeName="Sheet1"/>
  <dimension ref="A1:M51"/>
  <sheetViews>
    <sheetView tabSelected="1" showRuler="0" zoomScaleNormal="100" workbookViewId="0">
      <selection activeCell="I9" sqref="I9"/>
    </sheetView>
    <sheetView tabSelected="1" zoomScaleNormal="100" workbookViewId="1"/>
  </sheetViews>
  <sheetFormatPr defaultRowHeight="24" customHeight="1"/>
  <cols>
    <col min="1" max="1" width="4.125" style="5" customWidth="1"/>
    <col min="2" max="2" width="22.625" style="3" bestFit="1" customWidth="1"/>
    <col min="3" max="3" width="12.875" style="3" customWidth="1"/>
    <col min="4" max="4" width="13" style="6" customWidth="1"/>
    <col min="5" max="5" width="9.125" style="13" bestFit="1" customWidth="1"/>
    <col min="6" max="6" width="9.875" style="10" customWidth="1"/>
    <col min="7" max="7" width="9" style="3"/>
    <col min="8" max="8" width="9" style="13" hidden="1" customWidth="1"/>
    <col min="9" max="10" width="9" style="3"/>
    <col min="11" max="11" width="10" style="3" customWidth="1"/>
    <col min="12" max="12" width="9" style="3"/>
    <col min="13" max="13" width="9.5" style="3" bestFit="1" customWidth="1"/>
    <col min="14" max="16384" width="9" style="3"/>
  </cols>
  <sheetData>
    <row r="1" spans="1:13" ht="24" customHeight="1">
      <c r="A1" s="1" t="s">
        <v>26</v>
      </c>
      <c r="B1" s="3" t="s">
        <v>19</v>
      </c>
      <c r="C1" s="42">
        <v>32</v>
      </c>
      <c r="D1" s="6" t="s">
        <v>0</v>
      </c>
      <c r="G1" s="13"/>
      <c r="I1" s="13"/>
      <c r="J1" s="13"/>
      <c r="K1" s="23"/>
      <c r="L1" s="2"/>
      <c r="M1"/>
    </row>
    <row r="2" spans="1:13" ht="24" customHeight="1">
      <c r="A2" s="1" t="s">
        <v>26</v>
      </c>
      <c r="B2" s="3" t="s">
        <v>20</v>
      </c>
      <c r="C2" s="4"/>
      <c r="D2" s="8"/>
      <c r="G2" s="13"/>
      <c r="H2" s="13">
        <v>1</v>
      </c>
      <c r="I2" s="13"/>
      <c r="J2" s="13"/>
      <c r="K2" s="39"/>
      <c r="L2" s="2"/>
      <c r="M2"/>
    </row>
    <row r="3" spans="1:13" ht="24" customHeight="1">
      <c r="A3" s="1" t="s">
        <v>26</v>
      </c>
      <c r="B3" s="11" t="s">
        <v>21</v>
      </c>
      <c r="C3" s="41">
        <v>2.4</v>
      </c>
      <c r="D3" s="6" t="s">
        <v>14</v>
      </c>
      <c r="G3" s="13"/>
      <c r="I3" s="13"/>
      <c r="J3" s="13"/>
      <c r="K3" s="39"/>
      <c r="L3" s="2"/>
      <c r="M3"/>
    </row>
    <row r="4" spans="1:13" ht="24" customHeight="1">
      <c r="A4" s="1" t="s">
        <v>26</v>
      </c>
      <c r="B4" s="11" t="s">
        <v>22</v>
      </c>
      <c r="C4" s="7"/>
      <c r="D4" s="8"/>
      <c r="G4" s="13"/>
      <c r="H4" s="13">
        <v>1</v>
      </c>
      <c r="I4" s="13"/>
      <c r="J4" s="13"/>
      <c r="K4" s="39"/>
      <c r="L4" s="2"/>
      <c r="M4"/>
    </row>
    <row r="5" spans="1:13" ht="24" customHeight="1">
      <c r="A5" s="1" t="s">
        <v>26</v>
      </c>
      <c r="B5" s="10" t="s">
        <v>28</v>
      </c>
      <c r="C5" s="46"/>
      <c r="D5" s="46"/>
      <c r="G5" s="13"/>
      <c r="H5" s="13">
        <v>1</v>
      </c>
      <c r="I5" s="13"/>
      <c r="J5" s="13"/>
      <c r="K5" s="39"/>
      <c r="L5" s="2"/>
      <c r="M5"/>
    </row>
    <row r="6" spans="1:13" ht="24" customHeight="1">
      <c r="A6" s="1" t="s">
        <v>26</v>
      </c>
      <c r="B6" s="11" t="s">
        <v>27</v>
      </c>
      <c r="C6" s="4"/>
      <c r="D6" s="8"/>
      <c r="G6" s="13"/>
      <c r="H6" s="13">
        <v>1</v>
      </c>
      <c r="I6" s="13"/>
      <c r="J6" s="13"/>
      <c r="K6" s="39"/>
      <c r="L6" s="2"/>
      <c r="M6"/>
    </row>
    <row r="7" spans="1:13" ht="25.5" customHeight="1">
      <c r="A7" s="3"/>
      <c r="B7" s="48" t="s">
        <v>70</v>
      </c>
      <c r="C7" s="49"/>
      <c r="D7" s="49"/>
      <c r="E7" s="49"/>
      <c r="F7" s="49"/>
      <c r="G7" s="13"/>
      <c r="I7" s="13"/>
      <c r="J7" s="13"/>
      <c r="K7" s="39"/>
      <c r="L7" s="2"/>
      <c r="M7"/>
    </row>
    <row r="8" spans="1:13" ht="24" customHeight="1">
      <c r="A8" s="1" t="s">
        <v>26</v>
      </c>
      <c r="B8" s="9" t="s">
        <v>3</v>
      </c>
      <c r="G8" s="13"/>
      <c r="I8" s="13"/>
      <c r="J8" s="13"/>
      <c r="K8" s="39"/>
      <c r="L8" s="2"/>
      <c r="M8"/>
    </row>
    <row r="9" spans="1:13" ht="15.75" customHeight="1">
      <c r="B9" s="3" t="s">
        <v>1</v>
      </c>
      <c r="C9" s="36">
        <f>IF(H2=1,C1,C1*DATA!$B$4)</f>
        <v>32</v>
      </c>
      <c r="D9" s="5" t="s">
        <v>0</v>
      </c>
      <c r="E9" s="36">
        <f>C9*DATA!$B$2</f>
        <v>105.6</v>
      </c>
      <c r="F9" s="15" t="s">
        <v>63</v>
      </c>
      <c r="G9" s="13"/>
      <c r="I9" s="13"/>
      <c r="J9" s="13"/>
      <c r="K9" s="39"/>
      <c r="L9" s="2"/>
      <c r="M9"/>
    </row>
    <row r="10" spans="1:13" ht="15.75" customHeight="1">
      <c r="B10" s="3" t="s">
        <v>2</v>
      </c>
      <c r="C10" s="36">
        <f>C9*C3*DATA!$B$7</f>
        <v>57.599999999999994</v>
      </c>
      <c r="D10" s="5" t="s">
        <v>0</v>
      </c>
      <c r="E10" s="36">
        <f>C10*DATA!$B$2</f>
        <v>190.07999999999998</v>
      </c>
      <c r="F10" s="15" t="s">
        <v>63</v>
      </c>
      <c r="G10" s="13"/>
      <c r="I10" s="13"/>
      <c r="J10" s="13"/>
      <c r="K10" s="39"/>
      <c r="L10" s="2"/>
      <c r="M10"/>
    </row>
    <row r="11" spans="1:13" ht="15.75" customHeight="1">
      <c r="B11" s="3" t="s">
        <v>4</v>
      </c>
      <c r="C11" s="36">
        <f>C9+C10</f>
        <v>89.6</v>
      </c>
      <c r="D11" s="5" t="s">
        <v>0</v>
      </c>
      <c r="E11" s="36">
        <f>E9+E10</f>
        <v>295.67999999999995</v>
      </c>
      <c r="F11" s="15" t="s">
        <v>63</v>
      </c>
      <c r="G11" s="13"/>
      <c r="I11" s="13"/>
      <c r="J11" s="13"/>
      <c r="K11" s="39"/>
      <c r="L11" s="2"/>
      <c r="M11"/>
    </row>
    <row r="12" spans="1:13" ht="15.75" hidden="1" customHeight="1">
      <c r="G12" s="13"/>
      <c r="I12" s="13"/>
      <c r="J12" s="13"/>
      <c r="K12" s="39"/>
      <c r="L12" s="2"/>
      <c r="M12"/>
    </row>
    <row r="13" spans="1:13" ht="15.75" customHeight="1">
      <c r="A13" s="5" t="s">
        <v>25</v>
      </c>
      <c r="B13" s="45" t="s">
        <v>37</v>
      </c>
      <c r="C13" s="45"/>
      <c r="D13" s="45"/>
      <c r="K13" s="39"/>
      <c r="L13" s="2"/>
      <c r="M13"/>
    </row>
    <row r="14" spans="1:13" s="5" customFormat="1" ht="15.75" customHeight="1">
      <c r="B14" s="32" t="s">
        <v>33</v>
      </c>
      <c r="C14" s="32" t="s">
        <v>32</v>
      </c>
      <c r="D14" s="32" t="s">
        <v>34</v>
      </c>
      <c r="E14" s="32" t="s">
        <v>35</v>
      </c>
      <c r="F14" s="32" t="s">
        <v>36</v>
      </c>
      <c r="H14" s="43"/>
      <c r="K14" s="39"/>
      <c r="L14" s="2"/>
      <c r="M14"/>
    </row>
    <row r="15" spans="1:13" ht="15.75" customHeight="1">
      <c r="B15" s="10" t="s">
        <v>1</v>
      </c>
      <c r="C15" s="35">
        <f>ROUNDUP(C9/DATA!$B$3,0)</f>
        <v>7</v>
      </c>
      <c r="D15" s="15" t="s">
        <v>7</v>
      </c>
      <c r="E15" s="16">
        <f>IF($H$5=1,DATA!$D$41, IF($H$5=2,DATA!$D$42,0))</f>
        <v>30000</v>
      </c>
      <c r="F15" s="17">
        <f>C15*E15</f>
        <v>210000</v>
      </c>
      <c r="K15" s="39"/>
      <c r="L15" s="2"/>
      <c r="M15"/>
    </row>
    <row r="16" spans="1:13" ht="15.75" customHeight="1">
      <c r="B16" s="10" t="s">
        <v>2</v>
      </c>
      <c r="C16" s="35">
        <f>ROUNDUP(C10/DATA!$B$3,0)</f>
        <v>12</v>
      </c>
      <c r="D16" s="15" t="s">
        <v>7</v>
      </c>
      <c r="E16" s="16">
        <f>IF($H$5=1,DATA!$D$41, IF($H$5=2,DATA!$D$42,0))</f>
        <v>30000</v>
      </c>
      <c r="F16" s="17">
        <f>C16*E16</f>
        <v>360000</v>
      </c>
      <c r="K16" s="39"/>
      <c r="L16" s="2"/>
      <c r="M16"/>
    </row>
    <row r="17" spans="1:13" ht="15.75" customHeight="1">
      <c r="B17" s="18" t="s">
        <v>43</v>
      </c>
      <c r="C17" s="18">
        <f>C15+C16</f>
        <v>19</v>
      </c>
      <c r="D17" s="19" t="s">
        <v>7</v>
      </c>
      <c r="E17" s="20"/>
      <c r="F17" s="20">
        <f>SUM(F15:F16)</f>
        <v>570000</v>
      </c>
      <c r="K17" s="39"/>
      <c r="L17" s="2"/>
      <c r="M17"/>
    </row>
    <row r="18" spans="1:13" ht="15.75" hidden="1" customHeight="1">
      <c r="E18" s="10"/>
      <c r="K18" s="39"/>
      <c r="L18" s="2"/>
      <c r="M18"/>
    </row>
    <row r="19" spans="1:13" ht="15.75" hidden="1" customHeight="1">
      <c r="B19" s="3" t="s">
        <v>59</v>
      </c>
      <c r="C19" s="37">
        <f>IF(H5=1,DATA!$D$19, IF(H5=2,DATA!$D$20, " "))</f>
        <v>5</v>
      </c>
      <c r="D19" s="5" t="s">
        <v>7</v>
      </c>
      <c r="E19" s="38">
        <f>C19*DATA!$B$2</f>
        <v>16.5</v>
      </c>
      <c r="F19" s="15" t="s">
        <v>63</v>
      </c>
      <c r="K19" s="39"/>
      <c r="L19" s="2"/>
      <c r="M19"/>
    </row>
    <row r="20" spans="1:13" ht="15.75" hidden="1" customHeight="1">
      <c r="B20" s="3" t="s">
        <v>60</v>
      </c>
      <c r="C20" s="37">
        <f>C19*DATA!$B$9</f>
        <v>3</v>
      </c>
      <c r="D20" s="5" t="s">
        <v>61</v>
      </c>
      <c r="E20" s="38">
        <f>C20*DATA!$B$2</f>
        <v>9.8999999999999986</v>
      </c>
      <c r="F20" s="15" t="s">
        <v>63</v>
      </c>
      <c r="K20" s="39"/>
      <c r="L20" s="2"/>
      <c r="M20"/>
    </row>
    <row r="21" spans="1:13" ht="15.75" hidden="1" customHeight="1">
      <c r="B21" s="3" t="s">
        <v>66</v>
      </c>
      <c r="C21" s="37">
        <f>C19*DATA!$B$10</f>
        <v>4</v>
      </c>
      <c r="D21" s="5" t="s">
        <v>61</v>
      </c>
      <c r="E21" s="38">
        <f>C21*DATA!$B$2</f>
        <v>13.2</v>
      </c>
      <c r="F21" s="15" t="s">
        <v>63</v>
      </c>
      <c r="K21" s="39"/>
      <c r="L21" s="2"/>
      <c r="M21"/>
    </row>
    <row r="22" spans="1:13" ht="15.75" hidden="1" customHeight="1">
      <c r="B22" s="3" t="s">
        <v>67</v>
      </c>
      <c r="C22" s="37">
        <f>C19*DATA!$B$9*DATA!$B$10</f>
        <v>2.4000000000000004</v>
      </c>
      <c r="D22" s="5" t="s">
        <v>61</v>
      </c>
      <c r="E22" s="38">
        <f>C22*DATA!$B$2</f>
        <v>7.9200000000000008</v>
      </c>
      <c r="F22" s="15" t="s">
        <v>63</v>
      </c>
      <c r="K22" s="39"/>
      <c r="L22" s="2"/>
      <c r="M22"/>
    </row>
    <row r="23" spans="1:13" ht="15.75" hidden="1" customHeight="1">
      <c r="B23" s="3" t="s">
        <v>65</v>
      </c>
      <c r="C23" s="37">
        <f>IF((C3&gt;DATA!$B$6), C19*DATA!$B$6/C3, C19)</f>
        <v>5</v>
      </c>
      <c r="D23" s="5" t="s">
        <v>61</v>
      </c>
      <c r="E23" s="38">
        <f>C23*DATA!$B$2</f>
        <v>16.5</v>
      </c>
      <c r="F23" s="15" t="s">
        <v>63</v>
      </c>
      <c r="K23" s="39"/>
      <c r="L23" s="2"/>
      <c r="M23"/>
    </row>
    <row r="24" spans="1:13" ht="19.5" customHeight="1">
      <c r="D24" s="5"/>
      <c r="E24" s="10"/>
      <c r="K24" s="39"/>
      <c r="L24" s="2"/>
      <c r="M24"/>
    </row>
    <row r="25" spans="1:13" ht="15.75" customHeight="1">
      <c r="A25" s="5" t="s">
        <v>25</v>
      </c>
      <c r="B25" s="45" t="s">
        <v>38</v>
      </c>
      <c r="C25" s="45"/>
      <c r="D25" s="45"/>
      <c r="E25" s="10"/>
      <c r="K25" s="39"/>
      <c r="L25" s="2"/>
      <c r="M25"/>
    </row>
    <row r="26" spans="1:13" ht="15.75" customHeight="1">
      <c r="B26" s="3" t="s">
        <v>39</v>
      </c>
      <c r="C26" s="14">
        <f>IF(AND($H$4=1,$H$6=1),ROUNDUP(C17/$C$21,0),(IF(AND($H$4=2,$H$6=1),ROUNDUP(C17/$C$22,0),IF(AND($H$4=1,$H$6=2),ROUNDUP(C17/$C$19,0),ROUNDUP(C17/$C$20,0) ))))</f>
        <v>5</v>
      </c>
      <c r="D26" s="5" t="s">
        <v>8</v>
      </c>
      <c r="E26" s="16">
        <f>DATA!$B$51</f>
        <v>230000</v>
      </c>
      <c r="F26" s="17">
        <f>C26*E26</f>
        <v>1150000</v>
      </c>
      <c r="K26" s="39"/>
      <c r="L26" s="2"/>
      <c r="M26"/>
    </row>
    <row r="27" spans="1:13" ht="15.75" customHeight="1">
      <c r="B27" s="21" t="s">
        <v>43</v>
      </c>
      <c r="C27" s="21"/>
      <c r="D27" s="22"/>
      <c r="E27" s="20"/>
      <c r="F27" s="20">
        <f>F26</f>
        <v>1150000</v>
      </c>
      <c r="K27" s="39"/>
      <c r="L27" s="2"/>
      <c r="M27"/>
    </row>
    <row r="28" spans="1:13" ht="15.75" hidden="1" customHeight="1">
      <c r="C28" s="14"/>
      <c r="E28" s="10"/>
      <c r="K28" s="39"/>
      <c r="L28" s="2"/>
      <c r="M28"/>
    </row>
    <row r="29" spans="1:13" ht="15.75" customHeight="1">
      <c r="A29" s="5" t="s">
        <v>25</v>
      </c>
      <c r="B29" s="45" t="s">
        <v>12</v>
      </c>
      <c r="C29" s="45"/>
      <c r="D29" s="45"/>
      <c r="E29" s="10"/>
      <c r="K29" s="39"/>
      <c r="L29" s="2"/>
      <c r="M29"/>
    </row>
    <row r="30" spans="1:13" ht="15.75" customHeight="1">
      <c r="B30" s="32" t="s">
        <v>33</v>
      </c>
      <c r="C30" s="32" t="s">
        <v>32</v>
      </c>
      <c r="D30" s="32" t="s">
        <v>34</v>
      </c>
      <c r="E30" s="32" t="s">
        <v>35</v>
      </c>
      <c r="F30" s="32" t="s">
        <v>36</v>
      </c>
      <c r="K30" s="39"/>
      <c r="L30" s="2"/>
      <c r="M30"/>
    </row>
    <row r="31" spans="1:13" ht="15.75" customHeight="1">
      <c r="B31" s="3" t="str">
        <f>DATA!$A$31</f>
        <v>부직포[109mm]</v>
      </c>
      <c r="C31" s="14">
        <f>IF($H$6=1, ROUNDUP(C11/30,0), 0)</f>
        <v>3</v>
      </c>
      <c r="D31" s="5" t="s">
        <v>7</v>
      </c>
      <c r="E31" s="16">
        <f>DATA!$B$31</f>
        <v>35000</v>
      </c>
      <c r="F31" s="17">
        <f>C31*E31</f>
        <v>105000</v>
      </c>
      <c r="K31" s="40"/>
      <c r="L31" s="2"/>
      <c r="M31"/>
    </row>
    <row r="32" spans="1:13" ht="15.75" customHeight="1">
      <c r="B32" s="3" t="str">
        <f>DATA!$A$32</f>
        <v>운용지</v>
      </c>
      <c r="C32" s="14">
        <f>IF($H$6=1, C1*3, 0)</f>
        <v>96</v>
      </c>
      <c r="D32" s="5" t="s">
        <v>14</v>
      </c>
      <c r="E32" s="16">
        <f>DATA!$B$32</f>
        <v>150</v>
      </c>
      <c r="F32" s="17">
        <f t="shared" ref="F32:F36" si="0">C32*E32</f>
        <v>14400</v>
      </c>
      <c r="K32" s="40"/>
      <c r="L32" s="2"/>
      <c r="M32"/>
    </row>
    <row r="33" spans="1:13" ht="15.75" customHeight="1">
      <c r="B33" s="3" t="str">
        <f>DATA!$A$33</f>
        <v>풀[20Kg]</v>
      </c>
      <c r="C33" s="14">
        <f>IF(C5=DATA!A19,ROUNDUP(C17/DATA!$B$19,0)+1,ROUNDUP(C17/DATA!$B$20,0)+1)</f>
        <v>6</v>
      </c>
      <c r="D33" s="5" t="s">
        <v>23</v>
      </c>
      <c r="E33" s="16">
        <f>DATA!$B$33</f>
        <v>10000</v>
      </c>
      <c r="F33" s="17">
        <f t="shared" si="0"/>
        <v>60000</v>
      </c>
      <c r="K33" s="40"/>
      <c r="L33" s="2"/>
      <c r="M33"/>
    </row>
    <row r="34" spans="1:13" ht="15.75" customHeight="1">
      <c r="B34" s="3" t="str">
        <f>DATA!$A$34</f>
        <v>본드</v>
      </c>
      <c r="C34" s="14">
        <f>ROUNDUP($C$1/3, 0)</f>
        <v>11</v>
      </c>
      <c r="D34" s="5" t="s">
        <v>23</v>
      </c>
      <c r="E34" s="16">
        <f>DATA!$B$34</f>
        <v>1500</v>
      </c>
      <c r="F34" s="17">
        <f t="shared" si="0"/>
        <v>16500</v>
      </c>
      <c r="K34" s="40"/>
      <c r="L34" s="2"/>
      <c r="M34"/>
    </row>
    <row r="35" spans="1:13" ht="15.75" customHeight="1">
      <c r="B35" s="3" t="str">
        <f>DATA!$A$35</f>
        <v>실리콘[도배용]</v>
      </c>
      <c r="C35" s="14">
        <f>ROUNDUP($C$1/3, 0)</f>
        <v>11</v>
      </c>
      <c r="D35" s="5" t="s">
        <v>23</v>
      </c>
      <c r="E35" s="16">
        <f>DATA!$B$35</f>
        <v>1500</v>
      </c>
      <c r="F35" s="17">
        <f t="shared" si="0"/>
        <v>16500</v>
      </c>
      <c r="K35" s="40"/>
      <c r="L35" s="2"/>
      <c r="M35"/>
    </row>
    <row r="36" spans="1:13" ht="15.75" customHeight="1">
      <c r="B36" s="3" t="str">
        <f>DATA!$A36</f>
        <v>네바리</v>
      </c>
      <c r="C36" s="14">
        <f>ROUNDUP(C1/10,0)</f>
        <v>4</v>
      </c>
      <c r="D36" s="5" t="s">
        <v>23</v>
      </c>
      <c r="E36" s="16">
        <f>DATA!$B$36</f>
        <v>3000</v>
      </c>
      <c r="F36" s="17">
        <f t="shared" si="0"/>
        <v>12000</v>
      </c>
      <c r="K36" s="40"/>
      <c r="L36" s="2"/>
      <c r="M36"/>
    </row>
    <row r="37" spans="1:13" ht="15.75" customHeight="1">
      <c r="B37" s="21" t="s">
        <v>43</v>
      </c>
      <c r="C37" s="21"/>
      <c r="D37" s="22"/>
      <c r="E37" s="26"/>
      <c r="F37" s="20">
        <f>SUM(F31:F36)</f>
        <v>224400</v>
      </c>
      <c r="K37" s="40"/>
      <c r="L37" s="2"/>
      <c r="M37"/>
    </row>
    <row r="38" spans="1:13" ht="15.75" hidden="1" customHeight="1">
      <c r="E38" s="27"/>
      <c r="F38" s="17"/>
      <c r="K38" s="40"/>
      <c r="L38" s="2"/>
      <c r="M38"/>
    </row>
    <row r="39" spans="1:13" ht="15.75" customHeight="1">
      <c r="A39" s="5" t="s">
        <v>26</v>
      </c>
      <c r="B39" s="45" t="s">
        <v>47</v>
      </c>
      <c r="C39" s="45"/>
      <c r="D39" s="45"/>
      <c r="E39" s="10"/>
      <c r="K39" s="40"/>
      <c r="L39" s="2"/>
      <c r="M39"/>
    </row>
    <row r="40" spans="1:13" ht="18" customHeight="1">
      <c r="B40" s="3" t="s">
        <v>49</v>
      </c>
      <c r="C40" s="14"/>
      <c r="D40" s="5"/>
      <c r="E40" s="17"/>
      <c r="F40" s="17">
        <f>(F17+F27+F37)*3%</f>
        <v>58332</v>
      </c>
      <c r="K40" s="40"/>
      <c r="L40" s="2"/>
      <c r="M40"/>
    </row>
    <row r="41" spans="1:13" ht="18" customHeight="1">
      <c r="B41" s="3" t="s">
        <v>48</v>
      </c>
      <c r="C41" s="14"/>
      <c r="D41" s="5"/>
      <c r="E41" s="17"/>
      <c r="F41" s="17">
        <f>(F17+F37)*10%</f>
        <v>79440</v>
      </c>
      <c r="K41" s="40"/>
      <c r="L41" s="2"/>
      <c r="M41"/>
    </row>
    <row r="42" spans="1:13" ht="18" customHeight="1">
      <c r="B42" s="21" t="s">
        <v>43</v>
      </c>
      <c r="C42" s="21"/>
      <c r="D42" s="22"/>
      <c r="E42" s="26"/>
      <c r="F42" s="20">
        <f>SUM(F40:F41)</f>
        <v>137772</v>
      </c>
      <c r="K42" s="40"/>
      <c r="L42" s="2"/>
      <c r="M42"/>
    </row>
    <row r="43" spans="1:13" ht="6" customHeight="1">
      <c r="K43" s="40"/>
      <c r="L43" s="2"/>
      <c r="M43"/>
    </row>
    <row r="44" spans="1:13" ht="18" customHeight="1">
      <c r="B44" s="28" t="s">
        <v>50</v>
      </c>
      <c r="C44" s="28"/>
      <c r="D44" s="29"/>
      <c r="E44" s="30"/>
      <c r="F44" s="31">
        <f>F17+F27+F37+F42</f>
        <v>2082172</v>
      </c>
      <c r="K44" s="40"/>
      <c r="L44" s="2"/>
      <c r="M44"/>
    </row>
    <row r="45" spans="1:13" ht="24" customHeight="1">
      <c r="A45" s="5" t="s">
        <v>25</v>
      </c>
      <c r="B45" s="3" t="s">
        <v>51</v>
      </c>
      <c r="K45" s="40"/>
      <c r="L45" s="2"/>
      <c r="M45"/>
    </row>
    <row r="46" spans="1:13" ht="14.1" customHeight="1">
      <c r="A46" s="33">
        <v>1</v>
      </c>
      <c r="B46" s="47" t="s">
        <v>68</v>
      </c>
      <c r="C46" s="44"/>
      <c r="D46" s="44"/>
      <c r="E46" s="44"/>
      <c r="F46" s="44"/>
      <c r="K46" s="40"/>
      <c r="L46" s="2"/>
      <c r="M46"/>
    </row>
    <row r="47" spans="1:13" ht="14.1" customHeight="1">
      <c r="A47" s="33">
        <v>2</v>
      </c>
      <c r="B47" s="47" t="s">
        <v>52</v>
      </c>
      <c r="C47" s="44"/>
      <c r="D47" s="44"/>
      <c r="E47" s="44"/>
      <c r="F47" s="44"/>
      <c r="K47" s="40"/>
      <c r="L47" s="2"/>
      <c r="M47"/>
    </row>
    <row r="48" spans="1:13" ht="14.1" customHeight="1">
      <c r="A48" s="33">
        <v>3</v>
      </c>
      <c r="B48" s="44" t="s">
        <v>53</v>
      </c>
      <c r="C48" s="44"/>
      <c r="D48" s="44"/>
      <c r="E48" s="44"/>
      <c r="F48" s="44"/>
      <c r="K48" s="40"/>
      <c r="L48" s="2"/>
      <c r="M48"/>
    </row>
    <row r="49" spans="11:13" ht="24" customHeight="1">
      <c r="K49" s="40"/>
      <c r="L49" s="2"/>
      <c r="M49"/>
    </row>
    <row r="50" spans="11:13" ht="24" customHeight="1">
      <c r="K50" s="40"/>
      <c r="L50" s="2"/>
      <c r="M50"/>
    </row>
    <row r="51" spans="11:13" ht="24" customHeight="1">
      <c r="K51" s="40"/>
      <c r="L51" s="2"/>
      <c r="M51"/>
    </row>
  </sheetData>
  <sheetProtection formatCells="0" formatColumns="0" formatRows="0" selectLockedCells="1"/>
  <protectedRanges>
    <protectedRange algorithmName="SHA-512" hashValue="mc+0P4xzSAarWk8jUmU/XiIHQ5DgHlLkYLPX2oU+9Jd+GId4TH501wQovwT4NyLkIIZNCV7Stn/+Rm7FBt744w==" saltValue="DfxY2zZzSfkPIXlnDAyEjQ==" spinCount="100000" sqref="C1:H6" name="범위1" securityDescriptor="O:WDG:WDD:(A;;CC;;;WD)"/>
  </protectedRanges>
  <mergeCells count="9">
    <mergeCell ref="B48:F48"/>
    <mergeCell ref="B13:D13"/>
    <mergeCell ref="B29:D29"/>
    <mergeCell ref="C5:D5"/>
    <mergeCell ref="B25:D25"/>
    <mergeCell ref="B39:D39"/>
    <mergeCell ref="B46:F46"/>
    <mergeCell ref="B47:F47"/>
    <mergeCell ref="B7:F7"/>
  </mergeCells>
  <phoneticPr fontId="1" type="noConversion"/>
  <dataValidations disablePrompts="1" count="1">
    <dataValidation showDropDown="1" showInputMessage="1" showErrorMessage="1" sqref="M29" xr:uid="{3F10BA0A-EE12-4488-A74A-7F6E9D1CAD61}"/>
  </dataValidation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89" r:id="rId4" name="Option Button 265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1</xdr:row>
                    <xdr:rowOff>19050</xdr:rowOff>
                  </from>
                  <to>
                    <xdr:col>3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5" name="Option Button 266">
              <controlPr locked="0" defaultSize="0" autoFill="0" autoLine="0" autoPict="0">
                <anchor moveWithCells="1">
                  <from>
                    <xdr:col>2</xdr:col>
                    <xdr:colOff>981075</xdr:colOff>
                    <xdr:row>1</xdr:row>
                    <xdr:rowOff>9525</xdr:rowOff>
                  </from>
                  <to>
                    <xdr:col>3</xdr:col>
                    <xdr:colOff>990600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6" name="Option Button 269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7" name="Option Button 270">
              <controlPr locked="0" defaultSize="0" autoFill="0" autoLine="0" autoPict="0">
                <anchor moveWithCells="1">
                  <from>
                    <xdr:col>3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8" name="Group Box 274">
              <controlPr defaultSize="0" autoFill="0" autoPict="0">
                <anchor moveWithCells="1">
                  <from>
                    <xdr:col>1</xdr:col>
                    <xdr:colOff>1724025</xdr:colOff>
                    <xdr:row>1</xdr:row>
                    <xdr:rowOff>0</xdr:rowOff>
                  </from>
                  <to>
                    <xdr:col>3</xdr:col>
                    <xdr:colOff>990600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9" name="Group Box 275">
              <controlPr defaultSize="0" autoFill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0" name="Group Box 277">
              <controlPr defaultSize="0" autoFill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1" name="Option Button 278">
              <controlPr locked="0"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981075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2" name="Option Button 279">
              <controlPr locked="0" defaultSize="0" autoFill="0" autoLine="0" autoPict="0" altText="기본 도배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3" name="Drop Down 285">
              <controlPr defaultSize="0" autoLine="0" autoPict="0">
                <anchor moveWithCells="1">
                  <from>
                    <xdr:col>2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B31362B-5721-4F6C-A77B-006E981353D8}">
          <x14:formula1>
            <xm:f>DATA!$A$15:$A$16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05E28-FCEE-477E-90FC-70C09E5BA2DD}">
  <dimension ref="A1:D51"/>
  <sheetViews>
    <sheetView topLeftCell="A52" workbookViewId="0">
      <selection activeCell="E76" sqref="E76"/>
    </sheetView>
    <sheetView topLeftCell="A52" workbookViewId="1"/>
  </sheetViews>
  <sheetFormatPr defaultRowHeight="16.5"/>
  <cols>
    <col min="1" max="1" width="22.625" bestFit="1" customWidth="1"/>
    <col min="2" max="2" width="22.625" style="23" bestFit="1" customWidth="1"/>
    <col min="3" max="3" width="22.625" style="2" bestFit="1" customWidth="1"/>
    <col min="4" max="4" width="19" bestFit="1" customWidth="1"/>
    <col min="5" max="5" width="10.5" customWidth="1"/>
    <col min="7" max="7" width="7.875" bestFit="1" customWidth="1"/>
    <col min="8" max="9" width="11" bestFit="1" customWidth="1"/>
  </cols>
  <sheetData>
    <row r="1" spans="1:3" hidden="1">
      <c r="A1" s="12" t="s">
        <v>40</v>
      </c>
    </row>
    <row r="2" spans="1:3" hidden="1">
      <c r="A2" t="s">
        <v>15</v>
      </c>
      <c r="B2" s="39">
        <v>3.3</v>
      </c>
      <c r="C2" s="2" t="s">
        <v>17</v>
      </c>
    </row>
    <row r="3" spans="1:3" hidden="1">
      <c r="A3" t="s">
        <v>16</v>
      </c>
      <c r="B3" s="39">
        <v>5</v>
      </c>
      <c r="C3" s="2" t="s">
        <v>18</v>
      </c>
    </row>
    <row r="4" spans="1:3" hidden="1">
      <c r="A4" t="s">
        <v>54</v>
      </c>
      <c r="B4" s="39">
        <v>0.85</v>
      </c>
    </row>
    <row r="5" spans="1:3" hidden="1">
      <c r="A5" t="s">
        <v>56</v>
      </c>
      <c r="B5" s="39">
        <v>1.8</v>
      </c>
    </row>
    <row r="6" spans="1:3" hidden="1">
      <c r="A6" t="s">
        <v>57</v>
      </c>
      <c r="B6" s="39">
        <v>2.4</v>
      </c>
      <c r="C6" s="2" t="s">
        <v>14</v>
      </c>
    </row>
    <row r="7" spans="1:3" hidden="1">
      <c r="A7" t="s">
        <v>55</v>
      </c>
      <c r="B7" s="39">
        <f>$B$5/$B$6</f>
        <v>0.75</v>
      </c>
    </row>
    <row r="8" spans="1:3" hidden="1">
      <c r="B8" s="39"/>
    </row>
    <row r="9" spans="1:3" hidden="1">
      <c r="A9" t="s">
        <v>62</v>
      </c>
      <c r="B9" s="39">
        <v>0.6</v>
      </c>
    </row>
    <row r="10" spans="1:3" hidden="1">
      <c r="A10" t="s">
        <v>64</v>
      </c>
      <c r="B10" s="39">
        <v>0.8</v>
      </c>
    </row>
    <row r="11" spans="1:3" hidden="1">
      <c r="B11" s="34"/>
    </row>
    <row r="12" spans="1:3" hidden="1">
      <c r="B12" s="34"/>
    </row>
    <row r="13" spans="1:3" hidden="1"/>
    <row r="14" spans="1:3" hidden="1">
      <c r="A14" s="12" t="s">
        <v>13</v>
      </c>
    </row>
    <row r="15" spans="1:3" hidden="1">
      <c r="A15" t="s">
        <v>31</v>
      </c>
    </row>
    <row r="16" spans="1:3" hidden="1">
      <c r="A16" t="s">
        <v>5</v>
      </c>
    </row>
    <row r="17" spans="1:3" hidden="1"/>
    <row r="18" spans="1:3" hidden="1">
      <c r="A18" s="12" t="s">
        <v>6</v>
      </c>
    </row>
    <row r="19" spans="1:3" hidden="1">
      <c r="A19" t="s">
        <v>31</v>
      </c>
      <c r="B19" s="23">
        <v>6</v>
      </c>
      <c r="C19" s="2" t="s">
        <v>7</v>
      </c>
    </row>
    <row r="20" spans="1:3" hidden="1">
      <c r="A20" t="s">
        <v>5</v>
      </c>
      <c r="B20" s="23">
        <v>4</v>
      </c>
      <c r="C20" s="2" t="s">
        <v>7</v>
      </c>
    </row>
    <row r="21" spans="1:3" hidden="1"/>
    <row r="22" spans="1:3" hidden="1"/>
    <row r="23" spans="1:3" hidden="1"/>
    <row r="24" spans="1:3" hidden="1"/>
    <row r="25" spans="1:3" hidden="1"/>
    <row r="26" spans="1:3" hidden="1"/>
    <row r="27" spans="1:3" hidden="1"/>
    <row r="28" spans="1:3" hidden="1"/>
    <row r="29" spans="1:3" hidden="1"/>
    <row r="30" spans="1:3" hidden="1">
      <c r="A30" s="12" t="s">
        <v>12</v>
      </c>
      <c r="B30" s="24"/>
    </row>
    <row r="31" spans="1:3" hidden="1">
      <c r="A31" s="3" t="s">
        <v>44</v>
      </c>
      <c r="B31" s="25">
        <v>35000</v>
      </c>
      <c r="C31" s="2" t="s">
        <v>41</v>
      </c>
    </row>
    <row r="32" spans="1:3" hidden="1">
      <c r="A32" s="3" t="s">
        <v>9</v>
      </c>
      <c r="B32" s="25">
        <v>150</v>
      </c>
      <c r="C32" s="2" t="s">
        <v>41</v>
      </c>
    </row>
    <row r="33" spans="1:3" hidden="1">
      <c r="A33" s="3" t="s">
        <v>29</v>
      </c>
      <c r="B33" s="25">
        <v>10000</v>
      </c>
      <c r="C33" s="2" t="s">
        <v>41</v>
      </c>
    </row>
    <row r="34" spans="1:3" hidden="1">
      <c r="A34" s="3" t="s">
        <v>10</v>
      </c>
      <c r="B34" s="25">
        <v>1500</v>
      </c>
      <c r="C34" s="2" t="s">
        <v>41</v>
      </c>
    </row>
    <row r="35" spans="1:3" hidden="1">
      <c r="A35" s="3" t="s">
        <v>24</v>
      </c>
      <c r="B35" s="25">
        <v>1500</v>
      </c>
      <c r="C35" s="2" t="s">
        <v>41</v>
      </c>
    </row>
    <row r="36" spans="1:3" hidden="1">
      <c r="A36" s="3" t="s">
        <v>11</v>
      </c>
      <c r="B36" s="25">
        <v>5000</v>
      </c>
      <c r="C36" s="2" t="s">
        <v>41</v>
      </c>
    </row>
    <row r="37" spans="1:3" hidden="1">
      <c r="A37" s="3" t="s">
        <v>45</v>
      </c>
      <c r="C37" s="2" t="s">
        <v>41</v>
      </c>
    </row>
    <row r="38" spans="1:3" hidden="1">
      <c r="A38" s="3" t="s">
        <v>46</v>
      </c>
      <c r="C38" s="2" t="s">
        <v>41</v>
      </c>
    </row>
    <row r="39" spans="1:3" hidden="1"/>
    <row r="40" spans="1:3" hidden="1">
      <c r="A40" s="12" t="s">
        <v>30</v>
      </c>
    </row>
    <row r="41" spans="1:3" hidden="1">
      <c r="A41" t="s">
        <v>31</v>
      </c>
      <c r="B41" s="23">
        <v>5500</v>
      </c>
      <c r="C41" s="2" t="s">
        <v>41</v>
      </c>
    </row>
    <row r="42" spans="1:3" hidden="1">
      <c r="A42" t="s">
        <v>5</v>
      </c>
      <c r="B42" s="23">
        <v>10000</v>
      </c>
      <c r="C42" s="2" t="s">
        <v>41</v>
      </c>
    </row>
    <row r="43" spans="1:3" hidden="1"/>
    <row r="44" spans="1:3" hidden="1"/>
    <row r="45" spans="1:3" hidden="1"/>
    <row r="46" spans="1:3" hidden="1"/>
    <row r="47" spans="1:3" hidden="1"/>
    <row r="48" spans="1:3" hidden="1"/>
    <row r="49" spans="1:4" hidden="1"/>
    <row r="50" spans="1:4" hidden="1">
      <c r="A50" s="12" t="s">
        <v>38</v>
      </c>
    </row>
    <row r="51" spans="1:4" hidden="1">
      <c r="A51" t="s">
        <v>39</v>
      </c>
      <c r="B51" s="23">
        <v>230000</v>
      </c>
      <c r="C51" s="2" t="s">
        <v>41</v>
      </c>
      <c r="D51" t="s">
        <v>42</v>
      </c>
    </row>
  </sheetData>
  <sheetProtection algorithmName="SHA-512" hashValue="52y9qEOdjllKi28RrBGcCR0HBTCuLctbdhaxKdC5EFJvPeCi0hhr+MMtnOQw6L0CVuPkLSTiWz5usS7aQ2q0Fg==" saltValue="fHpQFjA0OkmggSu9bbadXw==" spinCount="100000" sheet="1" formatCells="0" formatColumns="0" formatRows="0"/>
  <protectedRanges>
    <protectedRange algorithmName="SHA-512" hashValue="dfDGKBJVveI4VUloUrnzMytdqkYP/S6y+I7XflB4lSbaZwYkdrQfrQR9OfL2zyt7UyvS8KDX7FTvAZNVE2K8wQ==" saltValue="VIcoFi4cr6P5FwNbbGfi2Q==" spinCount="100000" sqref="A30:C51" name="단가입력"/>
  </protectedRanges>
  <phoneticPr fontId="1" type="noConversion"/>
  <dataValidations count="5">
    <dataValidation allowBlank="1" showInputMessage="1" showErrorMessage="1" promptTitle="도배 면적 표시" prompt="벽지 한 롤당 도배 면적를 나타낸다." sqref="A3:A12" xr:uid="{62620D5A-80E1-44CA-8EE6-8EA1DEA0F0D7}"/>
    <dataValidation allowBlank="1" showInputMessage="1" showErrorMessage="1" promptTitle="박스당 롤 수량" prompt="한 박스당 롤 수량을 나타낸다." sqref="A18" xr:uid="{0EE5A472-CEC3-4AFA-9AC2-08D5B4397417}"/>
    <dataValidation allowBlank="1" showInputMessage="1" showErrorMessage="1" promptTitle="변환값" prompt="평을 제곱미터로 변환하는 값" sqref="A2" xr:uid="{3D7852D9-0DD1-4AA7-A18A-A009F8207307}"/>
    <dataValidation allowBlank="1" showInputMessage="1" showErrorMessage="1" promptTitle="벽지선택" sqref="A15:A16" xr:uid="{A32FC221-FC80-4869-A5E2-A1C1D7FAEC67}"/>
    <dataValidation showDropDown="1" showInputMessage="1" showErrorMessage="1" sqref="D29" xr:uid="{5205B9A4-602E-40D8-8D5C-37C16B1B319F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538DE-0D8F-4759-869B-97483B9250B3}">
  <dimension ref="A1:D51"/>
  <sheetViews>
    <sheetView topLeftCell="A52" workbookViewId="0">
      <selection activeCell="E76" sqref="E76"/>
    </sheetView>
    <sheetView topLeftCell="A52" workbookViewId="1"/>
  </sheetViews>
  <sheetFormatPr defaultRowHeight="16.5"/>
  <cols>
    <col min="1" max="1" width="22.625" bestFit="1" customWidth="1"/>
    <col min="2" max="2" width="22.625" style="23" bestFit="1" customWidth="1"/>
    <col min="3" max="3" width="22.625" style="2" bestFit="1" customWidth="1"/>
    <col min="4" max="4" width="19" bestFit="1" customWidth="1"/>
    <col min="5" max="5" width="10.5" customWidth="1"/>
    <col min="7" max="7" width="7.875" bestFit="1" customWidth="1"/>
    <col min="8" max="9" width="11" bestFit="1" customWidth="1"/>
  </cols>
  <sheetData>
    <row r="1" spans="1:3" hidden="1">
      <c r="A1" s="12" t="s">
        <v>40</v>
      </c>
    </row>
    <row r="2" spans="1:3" hidden="1">
      <c r="A2" t="s">
        <v>15</v>
      </c>
      <c r="B2" s="39">
        <v>3.3</v>
      </c>
      <c r="C2" s="2" t="s">
        <v>17</v>
      </c>
    </row>
    <row r="3" spans="1:3" hidden="1">
      <c r="A3" t="s">
        <v>16</v>
      </c>
      <c r="B3" s="39">
        <v>5</v>
      </c>
      <c r="C3" s="2" t="s">
        <v>18</v>
      </c>
    </row>
    <row r="4" spans="1:3" hidden="1">
      <c r="A4" t="s">
        <v>54</v>
      </c>
      <c r="B4" s="39">
        <v>0.85</v>
      </c>
    </row>
    <row r="5" spans="1:3" hidden="1">
      <c r="A5" t="s">
        <v>56</v>
      </c>
      <c r="B5" s="39">
        <v>1.8</v>
      </c>
    </row>
    <row r="6" spans="1:3" hidden="1">
      <c r="A6" t="s">
        <v>57</v>
      </c>
      <c r="B6" s="39">
        <v>2.4</v>
      </c>
      <c r="C6" s="2" t="s">
        <v>14</v>
      </c>
    </row>
    <row r="7" spans="1:3" hidden="1">
      <c r="A7" t="s">
        <v>55</v>
      </c>
      <c r="B7" s="39">
        <f>$B$5/$B$6</f>
        <v>0.75</v>
      </c>
    </row>
    <row r="8" spans="1:3" hidden="1">
      <c r="B8" s="39"/>
    </row>
    <row r="9" spans="1:3" hidden="1">
      <c r="A9" t="s">
        <v>62</v>
      </c>
      <c r="B9" s="39">
        <v>0.6</v>
      </c>
    </row>
    <row r="10" spans="1:3" hidden="1">
      <c r="A10" t="s">
        <v>64</v>
      </c>
      <c r="B10" s="39">
        <v>0.8</v>
      </c>
    </row>
    <row r="11" spans="1:3" hidden="1">
      <c r="B11" s="34"/>
    </row>
    <row r="12" spans="1:3" hidden="1">
      <c r="B12" s="34"/>
    </row>
    <row r="13" spans="1:3" hidden="1"/>
    <row r="14" spans="1:3" hidden="1">
      <c r="A14" s="12" t="s">
        <v>13</v>
      </c>
    </row>
    <row r="15" spans="1:3" hidden="1">
      <c r="A15" t="s">
        <v>31</v>
      </c>
    </row>
    <row r="16" spans="1:3" hidden="1">
      <c r="A16" t="s">
        <v>5</v>
      </c>
    </row>
    <row r="17" spans="1:3" hidden="1"/>
    <row r="18" spans="1:3" hidden="1">
      <c r="A18" s="12" t="s">
        <v>6</v>
      </c>
    </row>
    <row r="19" spans="1:3" hidden="1">
      <c r="A19" t="s">
        <v>31</v>
      </c>
      <c r="B19" s="23">
        <v>6</v>
      </c>
      <c r="C19" s="2" t="s">
        <v>7</v>
      </c>
    </row>
    <row r="20" spans="1:3" hidden="1">
      <c r="A20" t="s">
        <v>5</v>
      </c>
      <c r="B20" s="23">
        <v>4</v>
      </c>
      <c r="C20" s="2" t="s">
        <v>7</v>
      </c>
    </row>
    <row r="21" spans="1:3" hidden="1"/>
    <row r="22" spans="1:3" hidden="1"/>
    <row r="23" spans="1:3" hidden="1"/>
    <row r="24" spans="1:3" hidden="1"/>
    <row r="25" spans="1:3" hidden="1"/>
    <row r="26" spans="1:3" hidden="1"/>
    <row r="27" spans="1:3" hidden="1"/>
    <row r="28" spans="1:3" hidden="1"/>
    <row r="29" spans="1:3" hidden="1"/>
    <row r="30" spans="1:3" hidden="1">
      <c r="A30" s="12" t="s">
        <v>12</v>
      </c>
      <c r="B30" s="24"/>
    </row>
    <row r="31" spans="1:3" hidden="1">
      <c r="A31" s="3" t="s">
        <v>44</v>
      </c>
      <c r="B31" s="25">
        <v>35000</v>
      </c>
      <c r="C31" s="2" t="s">
        <v>41</v>
      </c>
    </row>
    <row r="32" spans="1:3" hidden="1">
      <c r="A32" s="3" t="s">
        <v>9</v>
      </c>
      <c r="B32" s="25">
        <v>150</v>
      </c>
      <c r="C32" s="2" t="s">
        <v>41</v>
      </c>
    </row>
    <row r="33" spans="1:3" hidden="1">
      <c r="A33" s="3" t="s">
        <v>29</v>
      </c>
      <c r="B33" s="25">
        <v>10000</v>
      </c>
      <c r="C33" s="2" t="s">
        <v>41</v>
      </c>
    </row>
    <row r="34" spans="1:3" hidden="1">
      <c r="A34" s="3" t="s">
        <v>10</v>
      </c>
      <c r="B34" s="25">
        <v>1500</v>
      </c>
      <c r="C34" s="2" t="s">
        <v>41</v>
      </c>
    </row>
    <row r="35" spans="1:3" hidden="1">
      <c r="A35" s="3" t="s">
        <v>24</v>
      </c>
      <c r="B35" s="25">
        <v>1500</v>
      </c>
      <c r="C35" s="2" t="s">
        <v>41</v>
      </c>
    </row>
    <row r="36" spans="1:3" hidden="1">
      <c r="A36" s="3" t="s">
        <v>11</v>
      </c>
      <c r="B36" s="25">
        <v>5000</v>
      </c>
      <c r="C36" s="2" t="s">
        <v>41</v>
      </c>
    </row>
    <row r="37" spans="1:3" hidden="1">
      <c r="A37" s="3" t="s">
        <v>45</v>
      </c>
      <c r="C37" s="2" t="s">
        <v>41</v>
      </c>
    </row>
    <row r="38" spans="1:3" hidden="1">
      <c r="A38" s="3" t="s">
        <v>46</v>
      </c>
      <c r="C38" s="2" t="s">
        <v>41</v>
      </c>
    </row>
    <row r="39" spans="1:3" hidden="1"/>
    <row r="40" spans="1:3" hidden="1">
      <c r="A40" s="12" t="s">
        <v>30</v>
      </c>
    </row>
    <row r="41" spans="1:3" hidden="1">
      <c r="A41" t="s">
        <v>31</v>
      </c>
      <c r="B41" s="23">
        <v>5500</v>
      </c>
      <c r="C41" s="2" t="s">
        <v>41</v>
      </c>
    </row>
    <row r="42" spans="1:3" hidden="1">
      <c r="A42" t="s">
        <v>5</v>
      </c>
      <c r="B42" s="23">
        <v>10000</v>
      </c>
      <c r="C42" s="2" t="s">
        <v>41</v>
      </c>
    </row>
    <row r="43" spans="1:3" hidden="1"/>
    <row r="44" spans="1:3" hidden="1"/>
    <row r="45" spans="1:3" hidden="1"/>
    <row r="46" spans="1:3" hidden="1"/>
    <row r="47" spans="1:3" hidden="1"/>
    <row r="48" spans="1:3" hidden="1"/>
    <row r="49" spans="1:4" hidden="1"/>
    <row r="50" spans="1:4" hidden="1">
      <c r="A50" s="12" t="s">
        <v>38</v>
      </c>
    </row>
    <row r="51" spans="1:4" hidden="1">
      <c r="A51" t="s">
        <v>39</v>
      </c>
      <c r="B51" s="23">
        <v>230000</v>
      </c>
      <c r="C51" s="2" t="s">
        <v>41</v>
      </c>
      <c r="D51" t="s">
        <v>42</v>
      </c>
    </row>
  </sheetData>
  <sheetProtection algorithmName="SHA-512" hashValue="52y9qEOdjllKi28RrBGcCR0HBTCuLctbdhaxKdC5EFJvPeCi0hhr+MMtnOQw6L0CVuPkLSTiWz5usS7aQ2q0Fg==" saltValue="fHpQFjA0OkmggSu9bbadXw==" spinCount="100000" sheet="1" formatCells="0" formatColumns="0" formatRows="0"/>
  <protectedRanges>
    <protectedRange algorithmName="SHA-512" hashValue="dfDGKBJVveI4VUloUrnzMytdqkYP/S6y+I7XflB4lSbaZwYkdrQfrQR9OfL2zyt7UyvS8KDX7FTvAZNVE2K8wQ==" saltValue="VIcoFi4cr6P5FwNbbGfi2Q==" spinCount="100000" sqref="A30:C51" name="단가입력"/>
  </protectedRanges>
  <phoneticPr fontId="1" type="noConversion"/>
  <dataValidations count="5">
    <dataValidation showDropDown="1" showInputMessage="1" showErrorMessage="1" sqref="D29" xr:uid="{65756F8D-AA0D-46F8-94E4-F9EF5BCF587A}"/>
    <dataValidation allowBlank="1" showInputMessage="1" showErrorMessage="1" promptTitle="벽지선택" sqref="A15:A16" xr:uid="{E942EBA6-32CA-49CB-B350-69B4BA34BA9C}"/>
    <dataValidation allowBlank="1" showInputMessage="1" showErrorMessage="1" promptTitle="변환값" prompt="평을 제곱미터로 변환하는 값" sqref="A2" xr:uid="{90149D79-47D5-4801-804E-E75C6426E76F}"/>
    <dataValidation allowBlank="1" showInputMessage="1" showErrorMessage="1" promptTitle="박스당 롤 수량" prompt="한 박스당 롤 수량을 나타낸다." sqref="A18" xr:uid="{74CF7E68-107E-4C0D-B347-E60719C25964}"/>
    <dataValidation allowBlank="1" showInputMessage="1" showErrorMessage="1" promptTitle="도배 면적 표시" prompt="벽지 한 롤당 도배 면적를 나타낸다." sqref="A3:A12" xr:uid="{DE311795-F5D4-4F0E-8A26-0F3993FBAAAC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D6DB0-BB7F-4E6E-A84A-BC2E26431ACF}">
  <sheetPr codeName="Sheet2"/>
  <dimension ref="A1:E51"/>
  <sheetViews>
    <sheetView topLeftCell="A52" workbookViewId="0">
      <selection activeCell="E76" sqref="E76"/>
    </sheetView>
    <sheetView topLeftCell="A52" workbookViewId="1"/>
  </sheetViews>
  <sheetFormatPr defaultRowHeight="16.5"/>
  <cols>
    <col min="1" max="1" width="22.625" bestFit="1" customWidth="1"/>
    <col min="2" max="2" width="22.625" style="23" bestFit="1" customWidth="1"/>
    <col min="3" max="3" width="22.625" style="2" bestFit="1" customWidth="1"/>
    <col min="4" max="4" width="19" bestFit="1" customWidth="1"/>
    <col min="5" max="5" width="10.5" customWidth="1"/>
    <col min="7" max="7" width="7.875" bestFit="1" customWidth="1"/>
    <col min="8" max="9" width="11" bestFit="1" customWidth="1"/>
  </cols>
  <sheetData>
    <row r="1" spans="1:3" hidden="1">
      <c r="A1" s="12" t="s">
        <v>40</v>
      </c>
    </row>
    <row r="2" spans="1:3" hidden="1">
      <c r="A2" t="s">
        <v>15</v>
      </c>
      <c r="B2" s="39">
        <v>3.3</v>
      </c>
      <c r="C2" s="2" t="s">
        <v>17</v>
      </c>
    </row>
    <row r="3" spans="1:3" hidden="1">
      <c r="A3" t="s">
        <v>16</v>
      </c>
      <c r="B3" s="39">
        <v>5</v>
      </c>
      <c r="C3" s="2" t="s">
        <v>18</v>
      </c>
    </row>
    <row r="4" spans="1:3" hidden="1">
      <c r="A4" t="s">
        <v>54</v>
      </c>
      <c r="B4" s="39">
        <v>0.85</v>
      </c>
    </row>
    <row r="5" spans="1:3" hidden="1">
      <c r="A5" t="s">
        <v>56</v>
      </c>
      <c r="B5" s="39">
        <v>1.8</v>
      </c>
    </row>
    <row r="6" spans="1:3" hidden="1">
      <c r="A6" t="s">
        <v>57</v>
      </c>
      <c r="B6" s="39">
        <v>2.4</v>
      </c>
      <c r="C6" s="2" t="s">
        <v>58</v>
      </c>
    </row>
    <row r="7" spans="1:3" hidden="1">
      <c r="A7" t="s">
        <v>55</v>
      </c>
      <c r="B7" s="39">
        <f>$B$5/$B$6</f>
        <v>0.75</v>
      </c>
    </row>
    <row r="8" spans="1:3" hidden="1">
      <c r="B8" s="39"/>
    </row>
    <row r="9" spans="1:3" hidden="1">
      <c r="A9" t="s">
        <v>62</v>
      </c>
      <c r="B9" s="39">
        <v>0.6</v>
      </c>
    </row>
    <row r="10" spans="1:3" hidden="1">
      <c r="A10" t="s">
        <v>64</v>
      </c>
      <c r="B10" s="39">
        <v>0.8</v>
      </c>
    </row>
    <row r="11" spans="1:3" hidden="1">
      <c r="B11" s="34"/>
    </row>
    <row r="12" spans="1:3" hidden="1">
      <c r="B12" s="34"/>
    </row>
    <row r="13" spans="1:3" hidden="1"/>
    <row r="14" spans="1:3" hidden="1">
      <c r="A14" s="12" t="s">
        <v>13</v>
      </c>
    </row>
    <row r="15" spans="1:3" hidden="1">
      <c r="A15" t="s">
        <v>31</v>
      </c>
    </row>
    <row r="16" spans="1:3" hidden="1">
      <c r="A16" t="s">
        <v>5</v>
      </c>
    </row>
    <row r="17" spans="1:5" hidden="1"/>
    <row r="18" spans="1:5" hidden="1">
      <c r="A18" s="12" t="s">
        <v>6</v>
      </c>
    </row>
    <row r="19" spans="1:5" hidden="1">
      <c r="A19" t="s">
        <v>31</v>
      </c>
      <c r="B19" s="23">
        <v>6</v>
      </c>
      <c r="C19" s="2" t="s">
        <v>7</v>
      </c>
      <c r="D19">
        <v>5</v>
      </c>
      <c r="E19" t="s">
        <v>71</v>
      </c>
    </row>
    <row r="20" spans="1:5" hidden="1">
      <c r="A20" t="s">
        <v>5</v>
      </c>
      <c r="B20" s="23">
        <v>4</v>
      </c>
      <c r="C20" s="2" t="s">
        <v>7</v>
      </c>
      <c r="D20">
        <v>3</v>
      </c>
      <c r="E20" t="s">
        <v>71</v>
      </c>
    </row>
    <row r="21" spans="1:5" hidden="1"/>
    <row r="22" spans="1:5" hidden="1"/>
    <row r="23" spans="1:5" hidden="1"/>
    <row r="24" spans="1:5" hidden="1"/>
    <row r="25" spans="1:5" hidden="1"/>
    <row r="26" spans="1:5" hidden="1"/>
    <row r="27" spans="1:5" hidden="1"/>
    <row r="28" spans="1:5" hidden="1"/>
    <row r="29" spans="1:5" hidden="1"/>
    <row r="30" spans="1:5" hidden="1">
      <c r="A30" s="12" t="s">
        <v>12</v>
      </c>
      <c r="B30" s="24"/>
    </row>
    <row r="31" spans="1:5" hidden="1">
      <c r="A31" s="3" t="s">
        <v>44</v>
      </c>
      <c r="B31" s="25">
        <v>35000</v>
      </c>
      <c r="C31" s="2" t="s">
        <v>41</v>
      </c>
    </row>
    <row r="32" spans="1:5" hidden="1">
      <c r="A32" s="3" t="s">
        <v>9</v>
      </c>
      <c r="B32" s="25">
        <v>150</v>
      </c>
      <c r="C32" s="2" t="s">
        <v>41</v>
      </c>
    </row>
    <row r="33" spans="1:5" hidden="1">
      <c r="A33" s="3" t="s">
        <v>29</v>
      </c>
      <c r="B33" s="25">
        <v>10000</v>
      </c>
      <c r="C33" s="2" t="s">
        <v>41</v>
      </c>
    </row>
    <row r="34" spans="1:5" hidden="1">
      <c r="A34" s="3" t="s">
        <v>10</v>
      </c>
      <c r="B34" s="25">
        <v>1500</v>
      </c>
      <c r="C34" s="2" t="s">
        <v>41</v>
      </c>
    </row>
    <row r="35" spans="1:5" hidden="1">
      <c r="A35" s="3" t="s">
        <v>24</v>
      </c>
      <c r="B35" s="25">
        <v>1500</v>
      </c>
      <c r="C35" s="2" t="s">
        <v>41</v>
      </c>
    </row>
    <row r="36" spans="1:5" hidden="1">
      <c r="A36" s="3" t="s">
        <v>11</v>
      </c>
      <c r="B36" s="25">
        <v>3000</v>
      </c>
      <c r="C36" s="2" t="s">
        <v>41</v>
      </c>
    </row>
    <row r="37" spans="1:5" hidden="1">
      <c r="A37" s="3" t="s">
        <v>45</v>
      </c>
      <c r="C37" s="2" t="s">
        <v>41</v>
      </c>
    </row>
    <row r="38" spans="1:5" hidden="1">
      <c r="A38" s="3" t="s">
        <v>46</v>
      </c>
      <c r="C38" s="2" t="s">
        <v>41</v>
      </c>
    </row>
    <row r="39" spans="1:5" hidden="1"/>
    <row r="40" spans="1:5" hidden="1">
      <c r="A40" s="12" t="s">
        <v>30</v>
      </c>
    </row>
    <row r="41" spans="1:5" hidden="1">
      <c r="A41" t="s">
        <v>31</v>
      </c>
      <c r="B41" s="23">
        <v>6000</v>
      </c>
      <c r="C41" s="2" t="s">
        <v>41</v>
      </c>
      <c r="D41">
        <f>B41*$B$3</f>
        <v>30000</v>
      </c>
      <c r="E41" t="s">
        <v>69</v>
      </c>
    </row>
    <row r="42" spans="1:5" hidden="1">
      <c r="A42" t="s">
        <v>5</v>
      </c>
      <c r="B42" s="23">
        <v>11000</v>
      </c>
      <c r="C42" s="2" t="s">
        <v>41</v>
      </c>
      <c r="D42">
        <f>B42*$B$3</f>
        <v>55000</v>
      </c>
      <c r="E42" t="s">
        <v>69</v>
      </c>
    </row>
    <row r="43" spans="1:5" hidden="1"/>
    <row r="44" spans="1:5" hidden="1"/>
    <row r="45" spans="1:5" hidden="1"/>
    <row r="46" spans="1:5" hidden="1"/>
    <row r="47" spans="1:5" hidden="1"/>
    <row r="48" spans="1:5" hidden="1"/>
    <row r="49" spans="1:4" hidden="1"/>
    <row r="50" spans="1:4" hidden="1">
      <c r="A50" s="12" t="s">
        <v>38</v>
      </c>
    </row>
    <row r="51" spans="1:4" hidden="1">
      <c r="A51" t="s">
        <v>39</v>
      </c>
      <c r="B51" s="23">
        <v>230000</v>
      </c>
      <c r="C51" s="2" t="s">
        <v>41</v>
      </c>
      <c r="D51" t="s">
        <v>42</v>
      </c>
    </row>
  </sheetData>
  <sheetProtection algorithmName="SHA-512" hashValue="3zaEscG2uIMRVfwFnq4U/Ek1UuOmGgfefGAtKtLeb++PEAPLSY7Og72i7CnKSiY9M430rXUOHkYgDSkBPE4avg==" saltValue="idtmw7fk81j8aA57yu/8hg==" spinCount="100000" sheet="1" formatCells="0" formatColumns="0" formatRows="0"/>
  <protectedRanges>
    <protectedRange algorithmName="SHA-512" hashValue="dfDGKBJVveI4VUloUrnzMytdqkYP/S6y+I7XflB4lSbaZwYkdrQfrQR9OfL2zyt7UyvS8KDX7FTvAZNVE2K8wQ==" saltValue="VIcoFi4cr6P5FwNbbGfi2Q==" spinCount="100000" sqref="A30:C51" name="단가입력"/>
  </protectedRanges>
  <phoneticPr fontId="1" type="noConversion"/>
  <dataValidations count="5">
    <dataValidation showDropDown="1" showInputMessage="1" showErrorMessage="1" sqref="D29" xr:uid="{0A909BEA-D74A-449E-B485-EE6FA5E76D0C}"/>
    <dataValidation allowBlank="1" showInputMessage="1" showErrorMessage="1" promptTitle="벽지선택" sqref="A15:A16" xr:uid="{825FD5C1-C2D5-4BF8-B0B8-9FA3F987FCC1}"/>
    <dataValidation allowBlank="1" showInputMessage="1" showErrorMessage="1" promptTitle="변환값" prompt="평을 제곱미터로 변환하는 값" sqref="A2" xr:uid="{C9112C59-2D8D-4144-901D-08119CA61CFD}"/>
    <dataValidation allowBlank="1" showInputMessage="1" showErrorMessage="1" promptTitle="박스당 롤 수량" prompt="한 박스당 롤 수량을 나타낸다." sqref="A18" xr:uid="{2002F9DA-F265-4751-8843-5F8853100B63}"/>
    <dataValidation allowBlank="1" showInputMessage="1" showErrorMessage="1" promptTitle="도배 면적 표시" prompt="벽지 한 롤당 도배 면적를 나타낸다." sqref="A3:A12" xr:uid="{B90F964D-959C-42D1-948C-284B960C6FE6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4 D A A B Q S w M E F A A C A A g A w o S R V c h t a 7 q k A A A A 9 g A A A B I A H A B D b 2 5 m a W c v U G F j a 2 F n Z S 5 4 b W w g o h g A K K A U A A A A A A A A A A A A A A A A A A A A A A A A A A A A h Y 9 N D o I w G E S v Q r q n f y b G k I + y c K k k R h P j t s E K D d A a W i x 3 c + G R v I I Y R d 2 5 n D d v M X O / 3 i A b 2 i a 6 q M 5 p a 1 L E M E W R M o U 9 a l O m q P e n e I E y A R t Z 1 L J U 0 S g b l w z u m K L K + 3 N C S A g B h x m 2 X U k 4 p Y w c 8 v W u q F Q r 0 U f W / + V Y G + e l K R Q S s H + N E R w z x v C c c k y B T B B y b b 4 C H / c + 2 x 8 I y 7 7 x f a d E b e P V F s g U g b w / i A d Q S w M E F A A C A A g A w o S R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K E k V U Q e o L m 2 A A A A L 4 B A A A T A B w A R m 9 y b X V s Y X M v U 2 V j d G l v b j E u b S C i G A A o o B Q A A A A A A A A A A A A A A A A A A A A A A A A A A A A r T k 0 u y c z P U w i G 0 I b W v F y 8 X M U Z i U W p K Q p v J 8 4 x U b B V y E k t 4 e V S A I I 3 s y e 8 3 r w D K O J a k Z y a o + d c W l S U m l c S n l + U n Z S f n 6 2 h W R 3 t l 5 i b a q s E 0 q c U W x v t n J 9 X A l Q Q q w P R r q z 0 e n P D q 0 1 7 X 0 + Y o / B m z o K 3 M 6 Y q A c 0 K S U z K S d U L K U r M K 0 7 L L 8 p 1 z s 8 p z c 0 L q S x I L d a A 2 K d T X a 3 0 e t P e N 8 s b 3 r Q s e N s 8 V 0 l H o Q Q o r V C S W l F S W 6 v J y 5 W Z h 9 N 8 d N / E m 5 P r n 3 h z W v j o 9 d I 9 C h B f v Z 0 6 4 0 3 L j j e z p p D k P Q B Q S w E C L Q A U A A I A C A D C h J F V y G 1 r u q Q A A A D 2 A A A A E g A A A A A A A A A A A A A A A A A A A A A A Q 2 9 u Z m l n L 1 B h Y 2 t h Z 2 U u e G 1 s U E s B A i 0 A F A A C A A g A w o S R V Q / K 6 a u k A A A A 6 Q A A A B M A A A A A A A A A A A A A A A A A 8 A A A A F t D b 2 5 0 Z W 5 0 X 1 R 5 c G V z X S 5 4 b W x Q S w E C L Q A U A A I A C A D C h J F V E H q C 5 t g A A A C + A Q A A E w A A A A A A A A A A A A A A A A D h A Q A A R m 9 y b X V s Y X M v U 2 V j d G l v b j E u b V B L B Q Y A A A A A A w A D A M I A A A A G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6 D w A A A A A A A N g P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E J T k x J T l D N D w v S X R l b V B h d G g + P C 9 J d G V t T G 9 j Y X R p b 2 4 + P F N 0 Y W J s Z U V u d H J p Z X M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+ 2 D k O y D i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x N 1 Q w M z o z O T o x O S 4 1 N D k x N T g 1 W i I g L z 4 8 R W 5 0 c n k g V H l w Z T 0 i R m l s b E N v b H V t b l R 5 c G V z I i B W Y W x 1 Z T 0 i c 0 J n P T 0 i I C 8 + P E V u d H J 5 I F R 5 c G U 9 I k Z p b G x D b 2 x 1 b W 5 O Y W 1 l c y I g V m F s d W U 9 I n N b J n F 1 b 3 Q 7 6 7 K 9 7 K e A 7 I S g 7 Y O d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7 Z G c N C / r s 4 D q s r 3 r k J w g 7 J y g 7 Z i V L n v r s r 3 s p 4 D s h K D t g 5 0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7 Z G c N C / r s 4 D q s r 3 r k J w g 7 J y g 7 Z i V L n v r s r 3 s p 4 D s h K D t g 5 0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R C U 5 M S U 5 Q z Q v J U V D J T l C J T k w J U V C J U I z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E J T k x J T l D N C 8 l R U I l Q j M l O D A l R U E l Q j I l Q k Q l R U I l O T A l O U M l M j A l R U M l O U M l Q T A l R U Q l O T g l O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Q l O T E l O U M 0 X z c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+ 2 D k O y D i S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x N 1 Q w N D o y N T o 1 O C 4 4 O T k 3 N D c 3 W i I g L z 4 8 R W 5 0 c n k g V H l w Z T 0 i R m l s b E N v b H V t b l R 5 c G V z I i B W Y W x 1 Z T 0 i c 0 J n P T 0 i I C 8 + P E V u d H J 5 I F R 5 c G U 9 I k Z p b G x D b 2 x 1 b W 5 O Y W 1 l c y I g V m F s d W U 9 I n N b J n F 1 b 3 Q 7 6 7 K 9 7 K e A 6 6 W 8 I O y E o O 2 D n e 2 V m O y E u O y a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2 R n D R f N y / r s 4 D q s r 3 r k J w g 7 J y g 7 Z i V L n v r s r 3 s p 4 D r p b w g 7 I S g 7 Y O d 7 Z W Y 7 I S 4 7 J q U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+ 2 R n D R f N y / r s 4 D q s r 3 r k J w g 7 J y g 7 Z i V L n v r s r 3 s p 4 D r p b w g 7 I S g 7 Y O d 7 Z W Y 7 I S 4 7 J q U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U Q l O T E l O U M 0 X z c v J U V D J T l C J T k w J U V C J U I z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V E J T k x J T l D N F 8 3 L y V F Q i V C M y U 4 M C V F Q S V C M i V C R C V F Q i U 5 M C U 5 Q y U y M C V F Q y U 5 Q y V B M C V F R C U 5 O C U 5 N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s J z U E q R 4 F T I P 2 9 g H v V 0 Y n A A A A A A I A A A A A A B B m A A A A A Q A A I A A A A M s + C f M U O y L u K 3 V I E o v z + 2 z u 1 j q A 7 o e J v h h y j g b 4 e r j Y A A A A A A 6 A A A A A A g A A I A A A A J 2 N Q x 7 N r 7 B N g L S b + 6 + A J v X v w O 3 m B u A Q 3 g F A w V N N y B Y B U A A A A B 0 i W E 9 A y 2 T c W L 2 / U Z K O N / m k q R 8 M m z B Y J x K N s U o u l 1 D E 6 K Y p x a I j r g e s 4 1 6 d V S 6 g o C R Q u 8 F G X v O R i c o Q E j X E 5 3 t B o 4 0 6 W F 5 o B I D Z h e M E r + H E Q A A A A A 7 R 0 x k w d q D Q b f G O H f r 0 V z 5 q s n o Y 5 s g I q I D g p w v j 4 i 8 l E O H 5 B e V / X H X G I p L d Q w R / 5 t l t t H W L o 6 p R B B C I 7 B q W 0 x g = < / D a t a M a s h u p > 
</file>

<file path=customXml/itemProps1.xml><?xml version="1.0" encoding="utf-8"?>
<ds:datastoreItem xmlns:ds="http://schemas.openxmlformats.org/officeDocument/2006/customXml" ds:itemID="{C5A0DF84-200A-4393-8E0E-26773858CC8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QUOTATION</vt:lpstr>
      <vt:lpstr>DATA2</vt:lpstr>
      <vt:lpstr>DATA3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jhkim</dc:creator>
  <cp:lastModifiedBy>jhkim</cp:lastModifiedBy>
  <dcterms:created xsi:type="dcterms:W3CDTF">2022-12-16T03:56:56Z</dcterms:created>
  <dcterms:modified xsi:type="dcterms:W3CDTF">2023-02-13T06:49:43Z</dcterms:modified>
  <cp:contentStatus>최종본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